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X:\Escritório\PRESTAÇÃO DE CONTAS\Prestação de Contas 2025\"/>
    </mc:Choice>
  </mc:AlternateContent>
  <xr:revisionPtr revIDLastSave="0" documentId="13_ncr:1_{F62D025C-9F19-48D6-B321-27D7593DB1F3}" xr6:coauthVersionLast="47" xr6:coauthVersionMax="47" xr10:uidLastSave="{00000000-0000-0000-0000-000000000000}"/>
  <bookViews>
    <workbookView xWindow="-120" yWindow="-120" windowWidth="20730" windowHeight="11160" tabRatio="739" activeTab="4" xr2:uid="{00000000-000D-0000-FFFF-FFFF00000000}"/>
  </bookViews>
  <sheets>
    <sheet name="DADOS" sheetId="14" r:id="rId1"/>
    <sheet name="Parcela 1" sheetId="1" r:id="rId2"/>
    <sheet name="Parcela 2" sheetId="15" r:id="rId3"/>
    <sheet name="Parcela 3" sheetId="3" r:id="rId4"/>
    <sheet name="Parcela 4" sheetId="16" r:id="rId5"/>
    <sheet name="Parcela 5" sheetId="5" r:id="rId6"/>
    <sheet name="Parcela 6" sheetId="6" r:id="rId7"/>
    <sheet name="Parcela 7" sheetId="7" r:id="rId8"/>
    <sheet name="Parcela 8" sheetId="8" r:id="rId9"/>
    <sheet name="Parcela 9" sheetId="9" r:id="rId10"/>
    <sheet name="parcela 10" sheetId="10" r:id="rId11"/>
    <sheet name="Parcela 11" sheetId="11" r:id="rId12"/>
    <sheet name="Parcela 12" sheetId="12" r:id="rId13"/>
    <sheet name="GLOBAL" sheetId="13" r:id="rId14"/>
  </sheets>
  <definedNames>
    <definedName name="_xlnm.Print_Area" localSheetId="13">GLOBAL!$A$1:$F$155</definedName>
    <definedName name="_xlnm.Print_Area" localSheetId="1">'Parcela 1'!$A$1:$G$186</definedName>
    <definedName name="_xlnm.Print_Area" localSheetId="10">'parcela 10'!$A$1:$G$186</definedName>
    <definedName name="_xlnm.Print_Area" localSheetId="11">'Parcela 11'!$A$1:$G$186</definedName>
    <definedName name="_xlnm.Print_Area" localSheetId="12">'Parcela 12'!$A$1:$G$186</definedName>
    <definedName name="_xlnm.Print_Area" localSheetId="2">'Parcela 2'!$A$1:$G$186</definedName>
    <definedName name="_xlnm.Print_Area" localSheetId="3">'Parcela 3'!$A$1:$G$186</definedName>
    <definedName name="_xlnm.Print_Area" localSheetId="4">'Parcela 4'!$A$1:$G$186</definedName>
    <definedName name="_xlnm.Print_Area" localSheetId="5">'Parcela 5'!$A$1:$G$186</definedName>
    <definedName name="_xlnm.Print_Area" localSheetId="6">'Parcela 6'!$A$1:$G$186</definedName>
    <definedName name="_xlnm.Print_Area" localSheetId="7">'Parcela 7'!$A$1:$G$186</definedName>
    <definedName name="_xlnm.Print_Area" localSheetId="8">'Parcela 8'!$A$1:$G$186</definedName>
    <definedName name="_xlnm.Print_Area" localSheetId="9">'Parcela 9'!$A$1:$G$186</definedName>
    <definedName name="OLE_LINK1" localSheetId="1">'Parcela 1'!$C$108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0" i="14" l="1"/>
  <c r="C29" i="14"/>
  <c r="D22" i="14"/>
  <c r="D23" i="14"/>
  <c r="D24" i="14"/>
  <c r="D25" i="14"/>
  <c r="D26" i="14"/>
  <c r="D27" i="14"/>
  <c r="D28" i="14"/>
  <c r="D29" i="14"/>
  <c r="D21" i="14"/>
  <c r="C157" i="1"/>
  <c r="C25" i="14"/>
  <c r="C20" i="14"/>
  <c r="C22" i="14" s="1"/>
  <c r="C28" i="14" l="1"/>
  <c r="C27" i="14"/>
  <c r="C26" i="14"/>
  <c r="C24" i="14"/>
  <c r="C23" i="14"/>
  <c r="C21" i="14"/>
  <c r="A146" i="13"/>
  <c r="J102" i="15" l="1"/>
  <c r="G103" i="3"/>
  <c r="F124" i="13"/>
  <c r="D124" i="13"/>
  <c r="B124" i="13"/>
  <c r="A124" i="13"/>
  <c r="F123" i="13"/>
  <c r="D123" i="13"/>
  <c r="B123" i="13"/>
  <c r="A123" i="13"/>
  <c r="F122" i="13"/>
  <c r="D122" i="13"/>
  <c r="B122" i="13"/>
  <c r="A122" i="13"/>
  <c r="F120" i="13"/>
  <c r="D120" i="13"/>
  <c r="B120" i="13"/>
  <c r="A120" i="13"/>
  <c r="F119" i="13"/>
  <c r="D119" i="13"/>
  <c r="B119" i="13"/>
  <c r="A119" i="13"/>
  <c r="F118" i="13"/>
  <c r="D118" i="13"/>
  <c r="B118" i="13"/>
  <c r="A118" i="13"/>
  <c r="F116" i="13"/>
  <c r="D116" i="13"/>
  <c r="B116" i="13"/>
  <c r="A116" i="13"/>
  <c r="F115" i="13"/>
  <c r="D115" i="13"/>
  <c r="B115" i="13"/>
  <c r="A115" i="13"/>
  <c r="F114" i="13"/>
  <c r="D114" i="13"/>
  <c r="B114" i="13"/>
  <c r="A114" i="13"/>
  <c r="F112" i="13"/>
  <c r="D112" i="13"/>
  <c r="B112" i="13"/>
  <c r="A112" i="13"/>
  <c r="F111" i="13"/>
  <c r="D111" i="13"/>
  <c r="B111" i="13"/>
  <c r="A111" i="13"/>
  <c r="F110" i="13"/>
  <c r="D110" i="13"/>
  <c r="B110" i="13"/>
  <c r="A110" i="13"/>
  <c r="J102" i="16" l="1"/>
  <c r="C33" i="14"/>
  <c r="F108" i="13"/>
  <c r="D108" i="13"/>
  <c r="B108" i="13"/>
  <c r="A108" i="13"/>
  <c r="F107" i="13"/>
  <c r="D107" i="13"/>
  <c r="B107" i="13"/>
  <c r="A107" i="13"/>
  <c r="F106" i="13"/>
  <c r="D106" i="13"/>
  <c r="B106" i="13"/>
  <c r="A106" i="13"/>
  <c r="F104" i="13"/>
  <c r="D104" i="13"/>
  <c r="B104" i="13"/>
  <c r="A104" i="13"/>
  <c r="F103" i="13"/>
  <c r="D103" i="13"/>
  <c r="B103" i="13"/>
  <c r="A103" i="13"/>
  <c r="F102" i="13"/>
  <c r="D102" i="13"/>
  <c r="B102" i="13"/>
  <c r="A102" i="13"/>
  <c r="F100" i="13"/>
  <c r="D100" i="13"/>
  <c r="B100" i="13"/>
  <c r="A100" i="13"/>
  <c r="F99" i="13"/>
  <c r="D99" i="13"/>
  <c r="B99" i="13"/>
  <c r="A99" i="13"/>
  <c r="F98" i="13"/>
  <c r="D98" i="13"/>
  <c r="B98" i="13"/>
  <c r="A98" i="13"/>
  <c r="F96" i="13"/>
  <c r="D96" i="13"/>
  <c r="B96" i="13"/>
  <c r="A96" i="13"/>
  <c r="F95" i="13"/>
  <c r="D95" i="13"/>
  <c r="B95" i="13"/>
  <c r="A95" i="13"/>
  <c r="F94" i="13"/>
  <c r="D94" i="13"/>
  <c r="B94" i="13"/>
  <c r="A94" i="13"/>
  <c r="F92" i="13"/>
  <c r="D92" i="13"/>
  <c r="B92" i="13"/>
  <c r="A92" i="13"/>
  <c r="F91" i="13"/>
  <c r="D91" i="13"/>
  <c r="B91" i="13"/>
  <c r="A91" i="13"/>
  <c r="F90" i="13"/>
  <c r="D90" i="13"/>
  <c r="B90" i="13"/>
  <c r="A90" i="13"/>
  <c r="F88" i="13"/>
  <c r="D88" i="13"/>
  <c r="B88" i="13"/>
  <c r="A88" i="13"/>
  <c r="F87" i="13"/>
  <c r="D87" i="13"/>
  <c r="B87" i="13"/>
  <c r="A87" i="13"/>
  <c r="F86" i="13"/>
  <c r="D86" i="13"/>
  <c r="B86" i="13"/>
  <c r="A86" i="13"/>
  <c r="F84" i="13"/>
  <c r="D84" i="13"/>
  <c r="B84" i="13"/>
  <c r="A84" i="13"/>
  <c r="F83" i="13"/>
  <c r="D83" i="13"/>
  <c r="B83" i="13"/>
  <c r="A83" i="13"/>
  <c r="F82" i="13"/>
  <c r="D82" i="13"/>
  <c r="B82" i="13"/>
  <c r="A82" i="13"/>
  <c r="F80" i="13"/>
  <c r="D80" i="13"/>
  <c r="B80" i="13"/>
  <c r="A80" i="13"/>
  <c r="F79" i="13"/>
  <c r="D79" i="13"/>
  <c r="B79" i="13"/>
  <c r="A79" i="13"/>
  <c r="F78" i="13"/>
  <c r="D78" i="13"/>
  <c r="B78" i="13"/>
  <c r="A78" i="13"/>
  <c r="D33" i="14" l="1"/>
  <c r="F126" i="13"/>
  <c r="A43" i="13"/>
  <c r="C75" i="13" s="1"/>
  <c r="D21" i="13"/>
  <c r="E21" i="13"/>
  <c r="F21" i="13"/>
  <c r="D22" i="13"/>
  <c r="E22" i="13"/>
  <c r="F22" i="13"/>
  <c r="D23" i="13"/>
  <c r="E23" i="13"/>
  <c r="F23" i="13"/>
  <c r="D24" i="13"/>
  <c r="E24" i="13"/>
  <c r="F24" i="13"/>
  <c r="D25" i="13"/>
  <c r="E25" i="13"/>
  <c r="F25" i="13"/>
  <c r="D26" i="13"/>
  <c r="E26" i="13"/>
  <c r="F26" i="13"/>
  <c r="D27" i="13"/>
  <c r="E27" i="13"/>
  <c r="F27" i="13"/>
  <c r="D28" i="13"/>
  <c r="E28" i="13"/>
  <c r="F28" i="13"/>
  <c r="D29" i="13"/>
  <c r="E29" i="13"/>
  <c r="F29" i="13"/>
  <c r="D30" i="13"/>
  <c r="E30" i="13"/>
  <c r="F30" i="13"/>
  <c r="D31" i="13"/>
  <c r="E31" i="13"/>
  <c r="F31" i="13"/>
  <c r="B31" i="13"/>
  <c r="B30" i="13"/>
  <c r="B29" i="13"/>
  <c r="B28" i="13"/>
  <c r="B27" i="13"/>
  <c r="B26" i="13"/>
  <c r="B25" i="13"/>
  <c r="B24" i="13"/>
  <c r="B23" i="13"/>
  <c r="B22" i="13"/>
  <c r="B21" i="13"/>
  <c r="F20" i="13"/>
  <c r="E20" i="13"/>
  <c r="D20" i="13"/>
  <c r="B20" i="13"/>
  <c r="C148" i="13" l="1"/>
  <c r="F33" i="13"/>
  <c r="A38" i="13" s="1"/>
  <c r="E13" i="13"/>
  <c r="F146" i="13" s="1"/>
  <c r="D13" i="13"/>
  <c r="E146" i="13" s="1"/>
  <c r="C13" i="13"/>
  <c r="D146" i="13" s="1"/>
  <c r="A13" i="13"/>
  <c r="C146" i="13" s="1"/>
  <c r="C12" i="13"/>
  <c r="A12" i="13"/>
  <c r="C11" i="13"/>
  <c r="A11" i="13"/>
  <c r="C10" i="13"/>
  <c r="A10" i="13"/>
  <c r="C9" i="13"/>
  <c r="A9" i="13"/>
  <c r="C8" i="13"/>
  <c r="A8" i="13"/>
  <c r="D5" i="13"/>
  <c r="C5" i="13"/>
  <c r="E70" i="13"/>
  <c r="D70" i="13"/>
  <c r="C70" i="13"/>
  <c r="A70" i="13"/>
  <c r="C69" i="13"/>
  <c r="A69" i="13"/>
  <c r="C68" i="13"/>
  <c r="A68" i="13"/>
  <c r="C67" i="13"/>
  <c r="A67" i="13"/>
  <c r="C66" i="13"/>
  <c r="A66" i="13"/>
  <c r="C65" i="13"/>
  <c r="A65" i="13"/>
  <c r="D62" i="13"/>
  <c r="C62" i="13"/>
  <c r="F43" i="13" l="1"/>
  <c r="F44" i="13" s="1"/>
  <c r="F47" i="13" s="1"/>
  <c r="F128" i="13"/>
  <c r="D20" i="12"/>
  <c r="C31" i="13" s="1"/>
  <c r="A30" i="12" l="1"/>
  <c r="A30" i="11"/>
  <c r="A30" i="10"/>
  <c r="A30" i="9"/>
  <c r="A30" i="8"/>
  <c r="A30" i="7"/>
  <c r="A30" i="6"/>
  <c r="D35" i="5"/>
  <c r="D36" i="5"/>
  <c r="D37" i="5"/>
  <c r="D38" i="5"/>
  <c r="D39" i="5"/>
  <c r="D40" i="5"/>
  <c r="B57" i="5"/>
  <c r="C66" i="5"/>
  <c r="G103" i="5"/>
  <c r="G111" i="5"/>
  <c r="G36" i="5" s="1"/>
  <c r="G126" i="5"/>
  <c r="G138" i="5"/>
  <c r="G38" i="5"/>
  <c r="G144" i="5"/>
  <c r="G39" i="5" s="1"/>
  <c r="G153" i="5"/>
  <c r="G40" i="5" s="1"/>
  <c r="C157" i="5"/>
  <c r="A177" i="5"/>
  <c r="C179" i="5"/>
  <c r="D40" i="16"/>
  <c r="D38" i="16"/>
  <c r="D37" i="16"/>
  <c r="D36" i="16"/>
  <c r="D35" i="16"/>
  <c r="G103" i="15"/>
  <c r="G35" i="15" s="1"/>
  <c r="G111" i="15"/>
  <c r="G36" i="15" s="1"/>
  <c r="G126" i="15"/>
  <c r="G37" i="15" s="1"/>
  <c r="G138" i="15"/>
  <c r="G38" i="15" s="1"/>
  <c r="G144" i="15"/>
  <c r="G39" i="15" s="1"/>
  <c r="G153" i="15"/>
  <c r="G126" i="1"/>
  <c r="G37" i="1" s="1"/>
  <c r="G138" i="1"/>
  <c r="G38" i="1" s="1"/>
  <c r="G26" i="1"/>
  <c r="A30" i="15"/>
  <c r="G103" i="1"/>
  <c r="G35" i="1" s="1"/>
  <c r="G153" i="1"/>
  <c r="G40" i="1" s="1"/>
  <c r="G111" i="1"/>
  <c r="G36" i="1" s="1"/>
  <c r="C31" i="1"/>
  <c r="G111" i="3"/>
  <c r="G36" i="3" s="1"/>
  <c r="G126" i="3"/>
  <c r="G37" i="3" s="1"/>
  <c r="G138" i="3"/>
  <c r="G38" i="3" s="1"/>
  <c r="G144" i="3"/>
  <c r="G39" i="3" s="1"/>
  <c r="G153" i="3"/>
  <c r="G40" i="3" s="1"/>
  <c r="G35" i="3"/>
  <c r="D36" i="15"/>
  <c r="D37" i="15"/>
  <c r="D38" i="15"/>
  <c r="D39" i="15"/>
  <c r="D40" i="15"/>
  <c r="D35" i="15"/>
  <c r="G144" i="1"/>
  <c r="G39" i="1" s="1"/>
  <c r="C179" i="16"/>
  <c r="A177" i="16"/>
  <c r="C157" i="16"/>
  <c r="G153" i="16"/>
  <c r="G40" i="16" s="1"/>
  <c r="I23" i="14"/>
  <c r="J150" i="16" s="1"/>
  <c r="G144" i="16"/>
  <c r="G39" i="16" s="1"/>
  <c r="G138" i="16"/>
  <c r="G126" i="16"/>
  <c r="G37" i="16" s="1"/>
  <c r="F23" i="14"/>
  <c r="J125" i="16" s="1"/>
  <c r="G111" i="16"/>
  <c r="G36" i="16" s="1"/>
  <c r="E23" i="14"/>
  <c r="G103" i="16"/>
  <c r="G35" i="16" s="1"/>
  <c r="C66" i="16"/>
  <c r="D13" i="16"/>
  <c r="D9" i="16"/>
  <c r="D61" i="16" s="1"/>
  <c r="B57" i="16"/>
  <c r="D39" i="16"/>
  <c r="A30" i="5"/>
  <c r="F13" i="16"/>
  <c r="G177" i="16" s="1"/>
  <c r="E13" i="16"/>
  <c r="F177" i="16" s="1"/>
  <c r="A13" i="16"/>
  <c r="C177" i="16" s="1"/>
  <c r="D12" i="16"/>
  <c r="D64" i="16" s="1"/>
  <c r="A12" i="16"/>
  <c r="A64" i="16" s="1"/>
  <c r="D11" i="16"/>
  <c r="D63" i="16" s="1"/>
  <c r="A11" i="16"/>
  <c r="A63" i="16" s="1"/>
  <c r="D10" i="16"/>
  <c r="D62" i="16" s="1"/>
  <c r="A10" i="16"/>
  <c r="A62" i="16" s="1"/>
  <c r="A9" i="16"/>
  <c r="A61" i="16" s="1"/>
  <c r="D8" i="16"/>
  <c r="D60" i="16" s="1"/>
  <c r="A8" i="16"/>
  <c r="A60" i="16" s="1"/>
  <c r="E5" i="16"/>
  <c r="E58" i="16" s="1"/>
  <c r="D5" i="16"/>
  <c r="D58" i="16" s="1"/>
  <c r="C179" i="15"/>
  <c r="A177" i="15"/>
  <c r="C157" i="15"/>
  <c r="G23" i="14"/>
  <c r="J137" i="3" s="1"/>
  <c r="H23" i="14"/>
  <c r="C66" i="15"/>
  <c r="F13" i="15"/>
  <c r="A12" i="15"/>
  <c r="A64" i="15" s="1"/>
  <c r="D11" i="15"/>
  <c r="D63" i="15" s="1"/>
  <c r="A11" i="15"/>
  <c r="A63" i="15" s="1"/>
  <c r="D10" i="15"/>
  <c r="D62" i="15" s="1"/>
  <c r="A8" i="15"/>
  <c r="A60" i="15" s="1"/>
  <c r="E5" i="15"/>
  <c r="E58" i="15" s="1"/>
  <c r="D5" i="15"/>
  <c r="D58" i="15" s="1"/>
  <c r="B57" i="15"/>
  <c r="E13" i="15"/>
  <c r="F177" i="15" s="1"/>
  <c r="D13" i="15"/>
  <c r="A13" i="15"/>
  <c r="A65" i="15" s="1"/>
  <c r="D12" i="15"/>
  <c r="D64" i="15" s="1"/>
  <c r="A10" i="15"/>
  <c r="A62" i="15" s="1"/>
  <c r="D9" i="15"/>
  <c r="D61" i="15" s="1"/>
  <c r="A9" i="15"/>
  <c r="A61" i="15" s="1"/>
  <c r="D8" i="15"/>
  <c r="D60" i="15" s="1"/>
  <c r="D36" i="12"/>
  <c r="D37" i="12"/>
  <c r="D38" i="12"/>
  <c r="D39" i="12"/>
  <c r="D40" i="12"/>
  <c r="D35" i="12"/>
  <c r="D36" i="11"/>
  <c r="D37" i="11"/>
  <c r="D38" i="11"/>
  <c r="D39" i="11"/>
  <c r="D40" i="11"/>
  <c r="D35" i="11"/>
  <c r="D36" i="10"/>
  <c r="D37" i="10"/>
  <c r="D38" i="10"/>
  <c r="D39" i="10"/>
  <c r="D40" i="10"/>
  <c r="D35" i="10"/>
  <c r="D36" i="9"/>
  <c r="D37" i="9"/>
  <c r="D38" i="9"/>
  <c r="D39" i="9"/>
  <c r="D40" i="9"/>
  <c r="D35" i="9"/>
  <c r="D36" i="8"/>
  <c r="D37" i="8"/>
  <c r="D38" i="8"/>
  <c r="D39" i="8"/>
  <c r="D40" i="8"/>
  <c r="D35" i="8"/>
  <c r="D36" i="7"/>
  <c r="D37" i="7"/>
  <c r="D38" i="7"/>
  <c r="D39" i="7"/>
  <c r="D40" i="7"/>
  <c r="D35" i="7"/>
  <c r="D36" i="6"/>
  <c r="D37" i="6"/>
  <c r="D38" i="6"/>
  <c r="D39" i="6"/>
  <c r="D40" i="6"/>
  <c r="D35" i="6"/>
  <c r="D36" i="3"/>
  <c r="D37" i="3"/>
  <c r="D38" i="3"/>
  <c r="D39" i="3"/>
  <c r="D40" i="3"/>
  <c r="D35" i="3"/>
  <c r="D36" i="1"/>
  <c r="D37" i="1"/>
  <c r="D38" i="1"/>
  <c r="D39" i="1"/>
  <c r="D40" i="1"/>
  <c r="D35" i="1"/>
  <c r="C179" i="12"/>
  <c r="F13" i="12"/>
  <c r="E13" i="12"/>
  <c r="F177" i="12" s="1"/>
  <c r="D13" i="12"/>
  <c r="A13" i="12"/>
  <c r="C177" i="12" s="1"/>
  <c r="A177" i="12"/>
  <c r="C157" i="12"/>
  <c r="G153" i="12"/>
  <c r="G144" i="12"/>
  <c r="G39" i="12" s="1"/>
  <c r="G138" i="12"/>
  <c r="G38" i="12" s="1"/>
  <c r="G126" i="12"/>
  <c r="G37" i="12" s="1"/>
  <c r="G111" i="12"/>
  <c r="G103" i="12"/>
  <c r="G35" i="12" s="1"/>
  <c r="C66" i="12"/>
  <c r="D12" i="12"/>
  <c r="D64" i="12" s="1"/>
  <c r="A12" i="12"/>
  <c r="A64" i="12" s="1"/>
  <c r="D11" i="12"/>
  <c r="D63" i="12" s="1"/>
  <c r="A11" i="12"/>
  <c r="A63" i="12" s="1"/>
  <c r="D10" i="12"/>
  <c r="D62" i="12" s="1"/>
  <c r="A10" i="12"/>
  <c r="A62" i="12" s="1"/>
  <c r="D9" i="12"/>
  <c r="D61" i="12" s="1"/>
  <c r="A9" i="12"/>
  <c r="A61" i="12" s="1"/>
  <c r="D8" i="12"/>
  <c r="D60" i="12" s="1"/>
  <c r="A8" i="12"/>
  <c r="A60" i="12" s="1"/>
  <c r="E5" i="12"/>
  <c r="E58" i="12" s="1"/>
  <c r="D5" i="12"/>
  <c r="D58" i="12" s="1"/>
  <c r="B57" i="12"/>
  <c r="C179" i="11"/>
  <c r="F13" i="11"/>
  <c r="F65" i="11" s="1"/>
  <c r="E13" i="11"/>
  <c r="E65" i="11" s="1"/>
  <c r="D13" i="11"/>
  <c r="E177" i="11" s="1"/>
  <c r="A13" i="11"/>
  <c r="C177" i="11" s="1"/>
  <c r="A177" i="11"/>
  <c r="C157" i="11"/>
  <c r="G153" i="11"/>
  <c r="G40" i="11" s="1"/>
  <c r="G144" i="11"/>
  <c r="G39" i="11" s="1"/>
  <c r="G138" i="11"/>
  <c r="G126" i="11"/>
  <c r="G37" i="11" s="1"/>
  <c r="G111" i="11"/>
  <c r="G36" i="11" s="1"/>
  <c r="G103" i="11"/>
  <c r="G35" i="11" s="1"/>
  <c r="C66" i="11"/>
  <c r="D12" i="11"/>
  <c r="D64" i="11" s="1"/>
  <c r="A12" i="11"/>
  <c r="A64" i="11" s="1"/>
  <c r="D11" i="11"/>
  <c r="D63" i="11" s="1"/>
  <c r="A11" i="11"/>
  <c r="A63" i="11" s="1"/>
  <c r="D10" i="11"/>
  <c r="D62" i="11" s="1"/>
  <c r="A10" i="11"/>
  <c r="A62" i="11" s="1"/>
  <c r="D9" i="11"/>
  <c r="D61" i="11" s="1"/>
  <c r="A9" i="11"/>
  <c r="A61" i="11" s="1"/>
  <c r="D8" i="11"/>
  <c r="D60" i="11" s="1"/>
  <c r="A8" i="11"/>
  <c r="A60" i="11" s="1"/>
  <c r="E5" i="11"/>
  <c r="E58" i="11" s="1"/>
  <c r="D5" i="11"/>
  <c r="D58" i="11" s="1"/>
  <c r="B57" i="11"/>
  <c r="C179" i="10"/>
  <c r="F13" i="10"/>
  <c r="F65" i="10" s="1"/>
  <c r="E13" i="10"/>
  <c r="E65" i="10" s="1"/>
  <c r="D13" i="10"/>
  <c r="E177" i="10" s="1"/>
  <c r="A13" i="10"/>
  <c r="A65" i="10" s="1"/>
  <c r="A177" i="10"/>
  <c r="C157" i="10"/>
  <c r="G153" i="10"/>
  <c r="G40" i="10" s="1"/>
  <c r="G144" i="10"/>
  <c r="G39" i="10" s="1"/>
  <c r="G138" i="10"/>
  <c r="G38" i="10" s="1"/>
  <c r="G126" i="10"/>
  <c r="G37" i="10" s="1"/>
  <c r="G111" i="10"/>
  <c r="G36" i="10" s="1"/>
  <c r="G103" i="10"/>
  <c r="G35" i="10" s="1"/>
  <c r="C66" i="10"/>
  <c r="D12" i="10"/>
  <c r="D64" i="10" s="1"/>
  <c r="A12" i="10"/>
  <c r="A64" i="10" s="1"/>
  <c r="D11" i="10"/>
  <c r="D63" i="10" s="1"/>
  <c r="A11" i="10"/>
  <c r="A63" i="10" s="1"/>
  <c r="D10" i="10"/>
  <c r="D62" i="10" s="1"/>
  <c r="A10" i="10"/>
  <c r="A62" i="10" s="1"/>
  <c r="D9" i="10"/>
  <c r="D61" i="10" s="1"/>
  <c r="A9" i="10"/>
  <c r="A61" i="10" s="1"/>
  <c r="D8" i="10"/>
  <c r="D60" i="10" s="1"/>
  <c r="A8" i="10"/>
  <c r="A60" i="10" s="1"/>
  <c r="E5" i="10"/>
  <c r="E58" i="10" s="1"/>
  <c r="D5" i="10"/>
  <c r="D58" i="10" s="1"/>
  <c r="B57" i="10"/>
  <c r="C179" i="9"/>
  <c r="F13" i="9"/>
  <c r="G177" i="9" s="1"/>
  <c r="E13" i="9"/>
  <c r="F177" i="9" s="1"/>
  <c r="D13" i="9"/>
  <c r="D65" i="9" s="1"/>
  <c r="A13" i="9"/>
  <c r="A177" i="9"/>
  <c r="C157" i="9"/>
  <c r="G153" i="9"/>
  <c r="G40" i="9" s="1"/>
  <c r="G144" i="9"/>
  <c r="G39" i="9" s="1"/>
  <c r="G138" i="9"/>
  <c r="G38" i="9" s="1"/>
  <c r="G126" i="9"/>
  <c r="G37" i="9" s="1"/>
  <c r="G111" i="9"/>
  <c r="G36" i="9" s="1"/>
  <c r="G103" i="9"/>
  <c r="G35" i="9" s="1"/>
  <c r="C66" i="9"/>
  <c r="D12" i="9"/>
  <c r="D64" i="9" s="1"/>
  <c r="A12" i="9"/>
  <c r="A64" i="9" s="1"/>
  <c r="D11" i="9"/>
  <c r="D63" i="9" s="1"/>
  <c r="A11" i="9"/>
  <c r="A63" i="9" s="1"/>
  <c r="D10" i="9"/>
  <c r="D62" i="9" s="1"/>
  <c r="A10" i="9"/>
  <c r="A62" i="9" s="1"/>
  <c r="D9" i="9"/>
  <c r="D61" i="9" s="1"/>
  <c r="A9" i="9"/>
  <c r="A61" i="9" s="1"/>
  <c r="D8" i="9"/>
  <c r="D60" i="9" s="1"/>
  <c r="A8" i="9"/>
  <c r="A60" i="9" s="1"/>
  <c r="E5" i="9"/>
  <c r="E58" i="9" s="1"/>
  <c r="D5" i="9"/>
  <c r="D58" i="9" s="1"/>
  <c r="B57" i="9"/>
  <c r="C179" i="8"/>
  <c r="F13" i="8"/>
  <c r="G177" i="8" s="1"/>
  <c r="E13" i="8"/>
  <c r="D13" i="8"/>
  <c r="E177" i="8" s="1"/>
  <c r="A13" i="8"/>
  <c r="C177" i="8" s="1"/>
  <c r="A177" i="8"/>
  <c r="C157" i="8"/>
  <c r="G153" i="8"/>
  <c r="G40" i="8" s="1"/>
  <c r="G144" i="8"/>
  <c r="G39" i="8" s="1"/>
  <c r="G138" i="8"/>
  <c r="G38" i="8" s="1"/>
  <c r="G126" i="8"/>
  <c r="G111" i="8"/>
  <c r="G36" i="8" s="1"/>
  <c r="G103" i="8"/>
  <c r="G35" i="8" s="1"/>
  <c r="C66" i="8"/>
  <c r="D12" i="8"/>
  <c r="D64" i="8" s="1"/>
  <c r="A12" i="8"/>
  <c r="A64" i="8" s="1"/>
  <c r="D11" i="8"/>
  <c r="D63" i="8" s="1"/>
  <c r="A11" i="8"/>
  <c r="A63" i="8" s="1"/>
  <c r="D10" i="8"/>
  <c r="D62" i="8" s="1"/>
  <c r="A10" i="8"/>
  <c r="A62" i="8" s="1"/>
  <c r="D9" i="8"/>
  <c r="D61" i="8" s="1"/>
  <c r="A9" i="8"/>
  <c r="A61" i="8" s="1"/>
  <c r="D8" i="8"/>
  <c r="D60" i="8" s="1"/>
  <c r="A8" i="8"/>
  <c r="A60" i="8" s="1"/>
  <c r="E5" i="8"/>
  <c r="E58" i="8" s="1"/>
  <c r="D5" i="8"/>
  <c r="D58" i="8" s="1"/>
  <c r="B57" i="8"/>
  <c r="C179" i="7"/>
  <c r="F13" i="7"/>
  <c r="G177" i="7" s="1"/>
  <c r="E13" i="7"/>
  <c r="F177" i="7" s="1"/>
  <c r="D13" i="7"/>
  <c r="E177" i="7" s="1"/>
  <c r="A13" i="7"/>
  <c r="C177" i="7" s="1"/>
  <c r="A177" i="7"/>
  <c r="C157" i="7"/>
  <c r="G153" i="7"/>
  <c r="G40" i="7" s="1"/>
  <c r="G144" i="7"/>
  <c r="G39" i="7" s="1"/>
  <c r="G138" i="7"/>
  <c r="G27" i="14"/>
  <c r="J137" i="7" s="1"/>
  <c r="G126" i="7"/>
  <c r="G37" i="7" s="1"/>
  <c r="G111" i="7"/>
  <c r="G36" i="7" s="1"/>
  <c r="G103" i="7"/>
  <c r="G35" i="7" s="1"/>
  <c r="C66" i="7"/>
  <c r="D12" i="7"/>
  <c r="D64" i="7" s="1"/>
  <c r="A12" i="7"/>
  <c r="A64" i="7" s="1"/>
  <c r="D11" i="7"/>
  <c r="D63" i="7" s="1"/>
  <c r="A11" i="7"/>
  <c r="A63" i="7" s="1"/>
  <c r="D10" i="7"/>
  <c r="D62" i="7" s="1"/>
  <c r="A10" i="7"/>
  <c r="A62" i="7" s="1"/>
  <c r="D9" i="7"/>
  <c r="D61" i="7" s="1"/>
  <c r="A9" i="7"/>
  <c r="A61" i="7" s="1"/>
  <c r="D8" i="7"/>
  <c r="D60" i="7" s="1"/>
  <c r="A8" i="7"/>
  <c r="A60" i="7" s="1"/>
  <c r="E5" i="7"/>
  <c r="E58" i="7" s="1"/>
  <c r="D5" i="7"/>
  <c r="D58" i="7" s="1"/>
  <c r="B57" i="7"/>
  <c r="C179" i="6"/>
  <c r="F13" i="6"/>
  <c r="E13" i="6"/>
  <c r="E65" i="6" s="1"/>
  <c r="D13" i="6"/>
  <c r="D65" i="6" s="1"/>
  <c r="A13" i="6"/>
  <c r="C177" i="6" s="1"/>
  <c r="A177" i="6"/>
  <c r="C157" i="6"/>
  <c r="G153" i="6"/>
  <c r="G144" i="6"/>
  <c r="G39" i="6" s="1"/>
  <c r="G138" i="6"/>
  <c r="G38" i="6" s="1"/>
  <c r="G126" i="6"/>
  <c r="G37" i="6" s="1"/>
  <c r="G111" i="6"/>
  <c r="G36" i="6" s="1"/>
  <c r="G103" i="6"/>
  <c r="G35" i="6" s="1"/>
  <c r="C66" i="6"/>
  <c r="D12" i="6"/>
  <c r="D64" i="6" s="1"/>
  <c r="A12" i="6"/>
  <c r="A64" i="6" s="1"/>
  <c r="D11" i="6"/>
  <c r="D63" i="6" s="1"/>
  <c r="A11" i="6"/>
  <c r="A63" i="6" s="1"/>
  <c r="D10" i="6"/>
  <c r="D62" i="6" s="1"/>
  <c r="A10" i="6"/>
  <c r="A62" i="6" s="1"/>
  <c r="D9" i="6"/>
  <c r="D61" i="6" s="1"/>
  <c r="A9" i="6"/>
  <c r="A61" i="6" s="1"/>
  <c r="D8" i="6"/>
  <c r="D60" i="6" s="1"/>
  <c r="A8" i="6"/>
  <c r="A60" i="6" s="1"/>
  <c r="E5" i="6"/>
  <c r="E58" i="6" s="1"/>
  <c r="D5" i="6"/>
  <c r="D58" i="6" s="1"/>
  <c r="B57" i="6"/>
  <c r="F13" i="5"/>
  <c r="G177" i="5" s="1"/>
  <c r="E13" i="5"/>
  <c r="E65" i="5" s="1"/>
  <c r="D13" i="5"/>
  <c r="D65" i="5" s="1"/>
  <c r="A13" i="5"/>
  <c r="A65" i="5" s="1"/>
  <c r="D12" i="5"/>
  <c r="D64" i="5" s="1"/>
  <c r="A12" i="5"/>
  <c r="A64" i="5" s="1"/>
  <c r="D11" i="5"/>
  <c r="D63" i="5" s="1"/>
  <c r="A11" i="5"/>
  <c r="A63" i="5" s="1"/>
  <c r="D10" i="5"/>
  <c r="D62" i="5" s="1"/>
  <c r="A10" i="5"/>
  <c r="A62" i="5" s="1"/>
  <c r="D9" i="5"/>
  <c r="D61" i="5" s="1"/>
  <c r="A9" i="5"/>
  <c r="A61" i="5" s="1"/>
  <c r="D8" i="5"/>
  <c r="D60" i="5" s="1"/>
  <c r="A8" i="5"/>
  <c r="A60" i="5" s="1"/>
  <c r="E5" i="5"/>
  <c r="E58" i="5" s="1"/>
  <c r="D5" i="5"/>
  <c r="D58" i="5" s="1"/>
  <c r="C179" i="3"/>
  <c r="F13" i="3"/>
  <c r="F65" i="3" s="1"/>
  <c r="E13" i="3"/>
  <c r="D13" i="3"/>
  <c r="D65" i="3" s="1"/>
  <c r="A13" i="3"/>
  <c r="A65" i="3" s="1"/>
  <c r="A177" i="3"/>
  <c r="C157" i="3"/>
  <c r="C66" i="3"/>
  <c r="D12" i="3"/>
  <c r="D64" i="3" s="1"/>
  <c r="A12" i="3"/>
  <c r="A64" i="3" s="1"/>
  <c r="D11" i="3"/>
  <c r="D63" i="3" s="1"/>
  <c r="A11" i="3"/>
  <c r="A63" i="3" s="1"/>
  <c r="D10" i="3"/>
  <c r="D62" i="3" s="1"/>
  <c r="A10" i="3"/>
  <c r="A62" i="3" s="1"/>
  <c r="D9" i="3"/>
  <c r="D61" i="3" s="1"/>
  <c r="A9" i="3"/>
  <c r="A61" i="3" s="1"/>
  <c r="D8" i="3"/>
  <c r="D60" i="3" s="1"/>
  <c r="A8" i="3"/>
  <c r="A60" i="3" s="1"/>
  <c r="E5" i="3"/>
  <c r="E58" i="3" s="1"/>
  <c r="D5" i="3"/>
  <c r="D58" i="3" s="1"/>
  <c r="B57" i="3"/>
  <c r="B57" i="1"/>
  <c r="F13" i="1"/>
  <c r="F65" i="1" s="1"/>
  <c r="E13" i="1"/>
  <c r="D13" i="1"/>
  <c r="E32" i="14"/>
  <c r="J110" i="12" s="1"/>
  <c r="F32" i="14"/>
  <c r="J125" i="12" s="1"/>
  <c r="G32" i="14"/>
  <c r="J137" i="12" s="1"/>
  <c r="H32" i="14"/>
  <c r="I32" i="14"/>
  <c r="J150" i="12" s="1"/>
  <c r="J102" i="12"/>
  <c r="E31" i="14"/>
  <c r="F31" i="14"/>
  <c r="J125" i="11" s="1"/>
  <c r="G31" i="14"/>
  <c r="J137" i="11" s="1"/>
  <c r="H31" i="14"/>
  <c r="I31" i="14"/>
  <c r="J150" i="11" s="1"/>
  <c r="J102" i="11"/>
  <c r="D20" i="11"/>
  <c r="C30" i="13" s="1"/>
  <c r="E30" i="14"/>
  <c r="J110" i="10" s="1"/>
  <c r="F30" i="14"/>
  <c r="J125" i="10" s="1"/>
  <c r="G30" i="14"/>
  <c r="J137" i="10" s="1"/>
  <c r="H30" i="14"/>
  <c r="I30" i="14"/>
  <c r="J150" i="10" s="1"/>
  <c r="J102" i="10"/>
  <c r="D20" i="10"/>
  <c r="C29" i="13" s="1"/>
  <c r="E29" i="14"/>
  <c r="J110" i="9" s="1"/>
  <c r="F29" i="14"/>
  <c r="J125" i="9" s="1"/>
  <c r="G29" i="14"/>
  <c r="H29" i="14"/>
  <c r="I29" i="14"/>
  <c r="J150" i="9" s="1"/>
  <c r="J102" i="9"/>
  <c r="D20" i="9"/>
  <c r="C28" i="13" s="1"/>
  <c r="E28" i="14"/>
  <c r="J110" i="8" s="1"/>
  <c r="F28" i="14"/>
  <c r="J125" i="8" s="1"/>
  <c r="G28" i="14"/>
  <c r="J137" i="8" s="1"/>
  <c r="H28" i="14"/>
  <c r="I28" i="14"/>
  <c r="J150" i="8" s="1"/>
  <c r="J102" i="8"/>
  <c r="D20" i="8"/>
  <c r="C27" i="13" s="1"/>
  <c r="E27" i="14"/>
  <c r="J110" i="7" s="1"/>
  <c r="F27" i="14"/>
  <c r="J125" i="7" s="1"/>
  <c r="H27" i="14"/>
  <c r="I27" i="14"/>
  <c r="J150" i="7" s="1"/>
  <c r="J102" i="7"/>
  <c r="D20" i="7"/>
  <c r="C26" i="13" s="1"/>
  <c r="E26" i="14"/>
  <c r="J110" i="6" s="1"/>
  <c r="F26" i="14"/>
  <c r="J125" i="6" s="1"/>
  <c r="G26" i="14"/>
  <c r="J137" i="6" s="1"/>
  <c r="H26" i="14"/>
  <c r="I26" i="14"/>
  <c r="J150" i="6" s="1"/>
  <c r="J102" i="6"/>
  <c r="D20" i="6"/>
  <c r="C25" i="13" s="1"/>
  <c r="E25" i="14"/>
  <c r="J110" i="5" s="1"/>
  <c r="J111" i="5" s="1"/>
  <c r="H111" i="5" s="1"/>
  <c r="F25" i="14"/>
  <c r="J125" i="5" s="1"/>
  <c r="G25" i="14"/>
  <c r="J137" i="5" s="1"/>
  <c r="H25" i="14"/>
  <c r="I25" i="14"/>
  <c r="J150" i="5" s="1"/>
  <c r="J102" i="5"/>
  <c r="D20" i="5"/>
  <c r="C24" i="13" s="1"/>
  <c r="E24" i="14"/>
  <c r="F24" i="14"/>
  <c r="G24" i="14"/>
  <c r="H24" i="14"/>
  <c r="I24" i="14"/>
  <c r="D20" i="16"/>
  <c r="C23" i="13" s="1"/>
  <c r="D20" i="3"/>
  <c r="C22" i="13" s="1"/>
  <c r="E22" i="14"/>
  <c r="F22" i="14"/>
  <c r="G22" i="14"/>
  <c r="H22" i="14"/>
  <c r="I22" i="14"/>
  <c r="D20" i="15"/>
  <c r="C21" i="13" s="1"/>
  <c r="E21" i="14"/>
  <c r="F21" i="14"/>
  <c r="G21" i="14"/>
  <c r="H21" i="14"/>
  <c r="I21" i="14"/>
  <c r="J125" i="1"/>
  <c r="J102" i="1"/>
  <c r="J20" i="14"/>
  <c r="K20" i="14" s="1"/>
  <c r="C179" i="1"/>
  <c r="A13" i="1"/>
  <c r="C177" i="1" s="1"/>
  <c r="A177" i="1"/>
  <c r="C66" i="1"/>
  <c r="D12" i="1"/>
  <c r="D64" i="1" s="1"/>
  <c r="A12" i="1"/>
  <c r="A64" i="1" s="1"/>
  <c r="D11" i="1"/>
  <c r="D63" i="1" s="1"/>
  <c r="A11" i="1"/>
  <c r="A63" i="1" s="1"/>
  <c r="D10" i="1"/>
  <c r="D62" i="1" s="1"/>
  <c r="A10" i="1"/>
  <c r="A62" i="1" s="1"/>
  <c r="D9" i="1"/>
  <c r="D61" i="1" s="1"/>
  <c r="A9" i="1"/>
  <c r="A61" i="1" s="1"/>
  <c r="D8" i="1"/>
  <c r="D60" i="1" s="1"/>
  <c r="A8" i="1"/>
  <c r="A60" i="1" s="1"/>
  <c r="E5" i="1"/>
  <c r="E58" i="1" s="1"/>
  <c r="D5" i="1"/>
  <c r="D58" i="1" s="1"/>
  <c r="A30" i="1"/>
  <c r="J151" i="11" l="1"/>
  <c r="H151" i="11" s="1"/>
  <c r="J137" i="15"/>
  <c r="J138" i="15" s="1"/>
  <c r="H138" i="15" s="1"/>
  <c r="D65" i="10"/>
  <c r="F65" i="16"/>
  <c r="J151" i="5"/>
  <c r="H151" i="5" s="1"/>
  <c r="J137" i="1"/>
  <c r="J138" i="1" s="1"/>
  <c r="H138" i="1" s="1"/>
  <c r="G33" i="14"/>
  <c r="J150" i="1"/>
  <c r="J151" i="1" s="1"/>
  <c r="H151" i="1" s="1"/>
  <c r="I33" i="14"/>
  <c r="J110" i="1"/>
  <c r="J111" i="1" s="1"/>
  <c r="H111" i="1" s="1"/>
  <c r="E33" i="14"/>
  <c r="F33" i="14"/>
  <c r="H33" i="14"/>
  <c r="E177" i="9"/>
  <c r="J138" i="5"/>
  <c r="H138" i="5" s="1"/>
  <c r="J102" i="3"/>
  <c r="J103" i="3" s="1"/>
  <c r="H103" i="3" s="1"/>
  <c r="E65" i="9"/>
  <c r="J126" i="7"/>
  <c r="H126" i="7" s="1"/>
  <c r="G177" i="10"/>
  <c r="J103" i="1"/>
  <c r="H103" i="1" s="1"/>
  <c r="D65" i="11"/>
  <c r="C177" i="5"/>
  <c r="J126" i="1"/>
  <c r="H126" i="1" s="1"/>
  <c r="J103" i="8"/>
  <c r="H103" i="8" s="1"/>
  <c r="J126" i="16"/>
  <c r="H126" i="16" s="1"/>
  <c r="J138" i="3"/>
  <c r="H138" i="3" s="1"/>
  <c r="D20" i="1"/>
  <c r="C20" i="13" s="1"/>
  <c r="J151" i="7"/>
  <c r="H151" i="7" s="1"/>
  <c r="F65" i="8"/>
  <c r="F65" i="5"/>
  <c r="F65" i="9"/>
  <c r="J103" i="12"/>
  <c r="H103" i="12" s="1"/>
  <c r="E177" i="5"/>
  <c r="E65" i="12"/>
  <c r="J103" i="9"/>
  <c r="H103" i="9" s="1"/>
  <c r="J137" i="16"/>
  <c r="J138" i="16" s="1"/>
  <c r="H138" i="16" s="1"/>
  <c r="F177" i="10"/>
  <c r="J150" i="3"/>
  <c r="J111" i="8"/>
  <c r="H111" i="8" s="1"/>
  <c r="G177" i="3"/>
  <c r="J150" i="15"/>
  <c r="J151" i="15" s="1"/>
  <c r="H151" i="15" s="1"/>
  <c r="J138" i="12"/>
  <c r="H138" i="12" s="1"/>
  <c r="J126" i="11"/>
  <c r="H126" i="11" s="1"/>
  <c r="J23" i="14"/>
  <c r="J153" i="3" s="1"/>
  <c r="J103" i="6"/>
  <c r="H103" i="6" s="1"/>
  <c r="C177" i="10"/>
  <c r="E65" i="16"/>
  <c r="G41" i="9"/>
  <c r="G154" i="16"/>
  <c r="G155" i="16" s="1"/>
  <c r="E65" i="7"/>
  <c r="J111" i="6"/>
  <c r="H111" i="6" s="1"/>
  <c r="J126" i="12"/>
  <c r="H126" i="12" s="1"/>
  <c r="G177" i="1"/>
  <c r="C177" i="3"/>
  <c r="G154" i="1"/>
  <c r="G155" i="1" s="1"/>
  <c r="J138" i="6"/>
  <c r="H138" i="6" s="1"/>
  <c r="J111" i="7"/>
  <c r="H111" i="7" s="1"/>
  <c r="G154" i="8"/>
  <c r="G155" i="8" s="1"/>
  <c r="A65" i="7"/>
  <c r="G154" i="12"/>
  <c r="G155" i="12" s="1"/>
  <c r="G40" i="15"/>
  <c r="G41" i="15" s="1"/>
  <c r="G42" i="15" s="1"/>
  <c r="J25" i="14"/>
  <c r="J153" i="5" s="1"/>
  <c r="J155" i="5" s="1"/>
  <c r="J30" i="14"/>
  <c r="D65" i="1"/>
  <c r="E177" i="1"/>
  <c r="J138" i="7"/>
  <c r="H138" i="7" s="1"/>
  <c r="J138" i="8"/>
  <c r="H138" i="8" s="1"/>
  <c r="E177" i="12"/>
  <c r="D65" i="12"/>
  <c r="F177" i="5"/>
  <c r="J103" i="7"/>
  <c r="H103" i="7" s="1"/>
  <c r="A65" i="11"/>
  <c r="A65" i="1"/>
  <c r="E177" i="6"/>
  <c r="J151" i="8"/>
  <c r="H151" i="8" s="1"/>
  <c r="E65" i="1"/>
  <c r="F177" i="1"/>
  <c r="A65" i="8"/>
  <c r="E65" i="8"/>
  <c r="F177" i="8"/>
  <c r="C177" i="9"/>
  <c r="A65" i="9"/>
  <c r="G38" i="16"/>
  <c r="G41" i="16" s="1"/>
  <c r="J103" i="16"/>
  <c r="H103" i="16" s="1"/>
  <c r="A65" i="12"/>
  <c r="J21" i="14"/>
  <c r="J126" i="6"/>
  <c r="H126" i="6" s="1"/>
  <c r="J151" i="6"/>
  <c r="H151" i="6" s="1"/>
  <c r="G37" i="8"/>
  <c r="G41" i="8" s="1"/>
  <c r="J126" i="8"/>
  <c r="H126" i="8" s="1"/>
  <c r="J103" i="10"/>
  <c r="H103" i="10" s="1"/>
  <c r="J138" i="11"/>
  <c r="H138" i="11" s="1"/>
  <c r="G177" i="11"/>
  <c r="G36" i="12"/>
  <c r="J111" i="12"/>
  <c r="H111" i="12" s="1"/>
  <c r="G40" i="12"/>
  <c r="F65" i="12"/>
  <c r="G177" i="12"/>
  <c r="E65" i="15"/>
  <c r="A30" i="3"/>
  <c r="J151" i="16"/>
  <c r="H151" i="16" s="1"/>
  <c r="G41" i="3"/>
  <c r="G154" i="15"/>
  <c r="G155" i="15" s="1"/>
  <c r="J125" i="15"/>
  <c r="J126" i="15" s="1"/>
  <c r="H126" i="15" s="1"/>
  <c r="J125" i="3"/>
  <c r="J126" i="3" s="1"/>
  <c r="H126" i="3" s="1"/>
  <c r="J22" i="14"/>
  <c r="K22" i="14" s="1"/>
  <c r="J151" i="12"/>
  <c r="H151" i="12" s="1"/>
  <c r="G154" i="9"/>
  <c r="G155" i="9" s="1"/>
  <c r="G41" i="1"/>
  <c r="G42" i="1" s="1"/>
  <c r="G44" i="1" s="1"/>
  <c r="C31" i="15" s="1"/>
  <c r="J151" i="10"/>
  <c r="H151" i="10" s="1"/>
  <c r="J111" i="10"/>
  <c r="H111" i="10" s="1"/>
  <c r="J126" i="10"/>
  <c r="H126" i="10" s="1"/>
  <c r="J138" i="10"/>
  <c r="H138" i="10" s="1"/>
  <c r="G154" i="10"/>
  <c r="G155" i="10" s="1"/>
  <c r="G41" i="10"/>
  <c r="A30" i="16"/>
  <c r="F65" i="15"/>
  <c r="G177" i="15"/>
  <c r="G35" i="5"/>
  <c r="J103" i="5"/>
  <c r="H103" i="5" s="1"/>
  <c r="D65" i="7"/>
  <c r="D65" i="8"/>
  <c r="G154" i="11"/>
  <c r="G38" i="7"/>
  <c r="G41" i="7" s="1"/>
  <c r="A65" i="6"/>
  <c r="G154" i="7"/>
  <c r="J24" i="14"/>
  <c r="K24" i="14" s="1"/>
  <c r="J26" i="14"/>
  <c r="J111" i="9"/>
  <c r="H111" i="9" s="1"/>
  <c r="F177" i="3"/>
  <c r="E65" i="3"/>
  <c r="G40" i="6"/>
  <c r="G41" i="6" s="1"/>
  <c r="F65" i="6"/>
  <c r="G177" i="6"/>
  <c r="D65" i="15"/>
  <c r="E177" i="15"/>
  <c r="J103" i="15"/>
  <c r="H103" i="15" s="1"/>
  <c r="G37" i="5"/>
  <c r="J126" i="5"/>
  <c r="H126" i="5" s="1"/>
  <c r="G154" i="6"/>
  <c r="F177" i="11"/>
  <c r="J103" i="11"/>
  <c r="H103" i="11" s="1"/>
  <c r="E177" i="16"/>
  <c r="D65" i="16"/>
  <c r="G154" i="3"/>
  <c r="G155" i="3" s="1"/>
  <c r="J151" i="3"/>
  <c r="H151" i="3" s="1"/>
  <c r="F65" i="7"/>
  <c r="J151" i="9"/>
  <c r="H151" i="9" s="1"/>
  <c r="J32" i="14"/>
  <c r="J28" i="14"/>
  <c r="J27" i="14"/>
  <c r="J126" i="9"/>
  <c r="H126" i="9" s="1"/>
  <c r="J29" i="14"/>
  <c r="J137" i="9"/>
  <c r="J138" i="9" s="1"/>
  <c r="H138" i="9" s="1"/>
  <c r="J110" i="11"/>
  <c r="J111" i="11" s="1"/>
  <c r="H111" i="11" s="1"/>
  <c r="J31" i="14"/>
  <c r="E177" i="3"/>
  <c r="F177" i="6"/>
  <c r="G38" i="11"/>
  <c r="G41" i="11" s="1"/>
  <c r="A65" i="16"/>
  <c r="C177" i="15"/>
  <c r="J110" i="16"/>
  <c r="J111" i="16" s="1"/>
  <c r="H111" i="16" s="1"/>
  <c r="J110" i="15"/>
  <c r="J111" i="15" s="1"/>
  <c r="H111" i="15" s="1"/>
  <c r="J110" i="3"/>
  <c r="J111" i="3" s="1"/>
  <c r="H111" i="3" s="1"/>
  <c r="G154" i="5"/>
  <c r="J155" i="3" l="1"/>
  <c r="K21" i="14"/>
  <c r="J33" i="14"/>
  <c r="J153" i="1"/>
  <c r="J155" i="1" s="1"/>
  <c r="H155" i="1" s="1"/>
  <c r="K23" i="14"/>
  <c r="G26" i="15"/>
  <c r="G44" i="15" s="1"/>
  <c r="G25" i="3" s="1"/>
  <c r="J153" i="15"/>
  <c r="J155" i="15" s="1"/>
  <c r="H155" i="15" s="1"/>
  <c r="J153" i="16"/>
  <c r="J154" i="16" s="1"/>
  <c r="H154" i="16" s="1"/>
  <c r="G41" i="12"/>
  <c r="K25" i="14"/>
  <c r="J153" i="10"/>
  <c r="J155" i="10" s="1"/>
  <c r="H155" i="10" s="1"/>
  <c r="K30" i="14"/>
  <c r="J153" i="8"/>
  <c r="K28" i="14"/>
  <c r="J153" i="7"/>
  <c r="J155" i="7" s="1"/>
  <c r="K27" i="14"/>
  <c r="G155" i="6"/>
  <c r="G155" i="5"/>
  <c r="H155" i="5" s="1"/>
  <c r="J154" i="5"/>
  <c r="H154" i="5" s="1"/>
  <c r="J153" i="9"/>
  <c r="K29" i="14"/>
  <c r="J153" i="12"/>
  <c r="K32" i="14"/>
  <c r="J154" i="3"/>
  <c r="H154" i="3" s="1"/>
  <c r="G155" i="11"/>
  <c r="J153" i="6"/>
  <c r="J155" i="6" s="1"/>
  <c r="K26" i="14"/>
  <c r="K31" i="14"/>
  <c r="J153" i="11"/>
  <c r="J155" i="11" s="1"/>
  <c r="G155" i="7"/>
  <c r="G41" i="5"/>
  <c r="J154" i="1"/>
  <c r="H154" i="1" s="1"/>
  <c r="H155" i="3" l="1"/>
  <c r="K33" i="14"/>
  <c r="H42" i="15"/>
  <c r="J155" i="16"/>
  <c r="H155" i="16" s="1"/>
  <c r="J154" i="15"/>
  <c r="H154" i="15" s="1"/>
  <c r="J154" i="6"/>
  <c r="H154" i="6" s="1"/>
  <c r="H155" i="7"/>
  <c r="J154" i="10"/>
  <c r="H154" i="10" s="1"/>
  <c r="J154" i="7"/>
  <c r="H154" i="7" s="1"/>
  <c r="J155" i="9"/>
  <c r="H155" i="9" s="1"/>
  <c r="J154" i="9"/>
  <c r="H154" i="9" s="1"/>
  <c r="H155" i="6"/>
  <c r="C31" i="3"/>
  <c r="G26" i="3"/>
  <c r="G42" i="3" s="1"/>
  <c r="G44" i="3" s="1"/>
  <c r="G25" i="16" s="1"/>
  <c r="J154" i="11"/>
  <c r="H154" i="11" s="1"/>
  <c r="H155" i="11"/>
  <c r="J155" i="12"/>
  <c r="H155" i="12" s="1"/>
  <c r="J154" i="12"/>
  <c r="H154" i="12" s="1"/>
  <c r="J155" i="8"/>
  <c r="H155" i="8" s="1"/>
  <c r="J154" i="8"/>
  <c r="H154" i="8" s="1"/>
  <c r="C31" i="16" l="1"/>
  <c r="G26" i="16"/>
  <c r="G42" i="16" s="1"/>
  <c r="G44" i="16" s="1"/>
  <c r="G25" i="5" s="1"/>
  <c r="C31" i="5" l="1"/>
  <c r="G26" i="5"/>
  <c r="G42" i="5" s="1"/>
  <c r="G44" i="5" s="1"/>
  <c r="G25" i="6" s="1"/>
  <c r="G26" i="6" l="1"/>
  <c r="G42" i="6" s="1"/>
  <c r="G44" i="6" s="1"/>
  <c r="G25" i="7" s="1"/>
  <c r="C31" i="6"/>
  <c r="G26" i="7" l="1"/>
  <c r="G42" i="7" s="1"/>
  <c r="G44" i="7" s="1"/>
  <c r="G25" i="8" s="1"/>
  <c r="C31" i="7"/>
  <c r="C31" i="8" l="1"/>
  <c r="G26" i="8"/>
  <c r="G42" i="8" s="1"/>
  <c r="G44" i="8" s="1"/>
  <c r="G25" i="9" s="1"/>
  <c r="G26" i="9" l="1"/>
  <c r="G42" i="9" s="1"/>
  <c r="G44" i="9" s="1"/>
  <c r="G25" i="10" s="1"/>
  <c r="C31" i="9"/>
  <c r="G26" i="10" l="1"/>
  <c r="G42" i="10" s="1"/>
  <c r="G44" i="10" s="1"/>
  <c r="G25" i="11" s="1"/>
  <c r="C31" i="10"/>
  <c r="G26" i="11" l="1"/>
  <c r="G42" i="11" s="1"/>
  <c r="G44" i="11" s="1"/>
  <c r="G25" i="12" s="1"/>
  <c r="C31" i="11"/>
  <c r="G26" i="12" l="1"/>
  <c r="G42" i="12" s="1"/>
  <c r="G44" i="12" s="1"/>
  <c r="C31" i="12"/>
</calcChain>
</file>

<file path=xl/sharedStrings.xml><?xml version="1.0" encoding="utf-8"?>
<sst xmlns="http://schemas.openxmlformats.org/spreadsheetml/2006/main" count="1475" uniqueCount="161">
  <si>
    <t>DEMONSTRATIVO INTEGRAL DAS RECEITAS E DESPESAS</t>
  </si>
  <si>
    <t>PARCELA Nº</t>
  </si>
  <si>
    <t>DEMOSTRATICO DOS REPASSES PÚBLICOS RECEBIDOS</t>
  </si>
  <si>
    <t>ORIGEM DOS RECURSOS</t>
  </si>
  <si>
    <t>VALORES PREVISTOS - R$</t>
  </si>
  <si>
    <t>DOC. DE CRÉDITO Nº</t>
  </si>
  <si>
    <t>DATA</t>
  </si>
  <si>
    <t>VALORES</t>
  </si>
  <si>
    <t>REPASSADOS -R$</t>
  </si>
  <si>
    <t>Municipal</t>
  </si>
  <si>
    <t>RECEITA COM APLICAÇÕES FINANCEIRAS DOS REPASSES PÚBLICOS</t>
  </si>
  <si>
    <t>SALDO DE RECURSOS PÚBLICOS NÃO APLICADOS</t>
  </si>
  <si>
    <t>TOTAL</t>
  </si>
  <si>
    <t>RECURSOS PROPRIOS APLICADOS PELA ENTIDADE</t>
  </si>
  <si>
    <t>Os signatários, na qualidade de representantes da Associação Beneficente Residencial Evangélico Benaiah, vem indicar,</t>
  </si>
  <si>
    <t>na forma abaixo detalhada, a aplicação dos recursos recebidos no exercício supramencionado, na importância total de</t>
  </si>
  <si>
    <t>( reais)</t>
  </si>
  <si>
    <t>DEMONSTRATIVO DAS DESPESAS REALIZADAS</t>
  </si>
  <si>
    <t>CATEGORIA OU FINALIDADE</t>
  </si>
  <si>
    <t xml:space="preserve">PERIODO DE </t>
  </si>
  <si>
    <t xml:space="preserve">ORIGEM DO </t>
  </si>
  <si>
    <t>DAS DESPESAS</t>
  </si>
  <si>
    <t>REALIZAÇÃO</t>
  </si>
  <si>
    <t>RECURSO</t>
  </si>
  <si>
    <t>APLICADOS</t>
  </si>
  <si>
    <t>RECURSOS HUMANOS</t>
  </si>
  <si>
    <t>janeiro</t>
  </si>
  <si>
    <t>MANUTENÇÃO - Utilidades públicas</t>
  </si>
  <si>
    <t>MANUTENÇÃO - Gêneros alimentícios</t>
  </si>
  <si>
    <t>MANUTENÇÃO - Mateirais de consumo</t>
  </si>
  <si>
    <t>MANUTENÇÃO - Combustível</t>
  </si>
  <si>
    <t>MANUTENÇÃO - Outras despesas</t>
  </si>
  <si>
    <t>TOTAL DAS DESPESAS</t>
  </si>
  <si>
    <t>RECURSO PÚBLICO NÃO APLICADO</t>
  </si>
  <si>
    <t>VALOR DEVOLVIDO AO ORGÃO CONCESSOR</t>
  </si>
  <si>
    <t>VALOR AUTORIZADO PARA APLICAÇÃO NO EXERCICIO SEGUINTE</t>
  </si>
  <si>
    <t>Americana,</t>
  </si>
  <si>
    <t>Menbros do Conselho Fiscal</t>
  </si>
  <si>
    <t xml:space="preserve">PARCELA Nº </t>
  </si>
  <si>
    <t>RECURSOS HUMANOS (5) - Salários, encargos e benefícios</t>
  </si>
  <si>
    <t>DATA DO</t>
  </si>
  <si>
    <t>ESPECIFICAÇÃO DO</t>
  </si>
  <si>
    <t>NATUREZA DA DESPESA</t>
  </si>
  <si>
    <t>VALOR - R$</t>
  </si>
  <si>
    <t>DOCUMENTO</t>
  </si>
  <si>
    <t>RESUMIDAMENTE</t>
  </si>
  <si>
    <t>TOTAL RECURSOS HUMANOS</t>
  </si>
  <si>
    <t>MANUTENÇÃO: Uilidades públicas (7) - Energia Elétrica, água e esgoto, gás, telefone e internet</t>
  </si>
  <si>
    <t>TOTAL UTILIDADES PÚBLICAS</t>
  </si>
  <si>
    <t>MANUTENÇÃO: Gêneros alimentícios</t>
  </si>
  <si>
    <t>TOTAL GÊNEROS ALIMENTICIOS</t>
  </si>
  <si>
    <t>MANUTENÇÃO: Materiais de consumo</t>
  </si>
  <si>
    <t>TOTAL MATERIAIS DE CONSUMO</t>
  </si>
  <si>
    <t>MANUTENÇÃO: Combustível</t>
  </si>
  <si>
    <t>TOTAL COMBUSTIVEL</t>
  </si>
  <si>
    <t>MANUTENÇÃO: Outras despesas</t>
  </si>
  <si>
    <t>TOTAL OUTRAS DESPESAS</t>
  </si>
  <si>
    <t>TOTAL MANUTENÇÃO</t>
  </si>
  <si>
    <t>TOTAL GERAL</t>
  </si>
  <si>
    <t>Declaramos que os valores acima conferem com o Demonstrativo Integral das Receitas e Despesas do Exercício, elaborado nos moldes das Instruções vigentes do Tribunal de Contas do Estado de São Paulo.</t>
  </si>
  <si>
    <t xml:space="preserve">Americana, </t>
  </si>
  <si>
    <t>Declaração</t>
  </si>
  <si>
    <t>Declaramos, para os devidos fins, que os comprovantes de despesas constantes na Prestação de Contas da</t>
  </si>
  <si>
    <t>parcela abaixo, estão devidamente quitados:</t>
  </si>
  <si>
    <t>ª parcela do</t>
  </si>
  <si>
    <t>EXERCÍCIO:</t>
  </si>
  <si>
    <t>CONTRATANTE</t>
  </si>
  <si>
    <t xml:space="preserve">Prefeitura Municipal de Americana </t>
  </si>
  <si>
    <t>CONTRATADA</t>
  </si>
  <si>
    <t>Associação Beneficente Residencial Evangélico Benaiah</t>
  </si>
  <si>
    <t>ENDEREÇO</t>
  </si>
  <si>
    <t>Rua Benaiah, 290 - Terramérica - Americana/SP – CEP 13.468-824</t>
  </si>
  <si>
    <t>RESPONSAVEL PELA ORGANIZAÇÃO</t>
  </si>
  <si>
    <t>HELIO DE OLIVEIRA CAMARGO</t>
  </si>
  <si>
    <t>TERMO DE COLABORAÇÃO</t>
  </si>
  <si>
    <t>ADITAMENTO</t>
  </si>
  <si>
    <t>CNPJ:</t>
  </si>
  <si>
    <t>43.266.758/0001-89</t>
  </si>
  <si>
    <t>PARCELA</t>
  </si>
  <si>
    <t>Valor das Parcelas</t>
  </si>
  <si>
    <t>UTILIDADES
PÚBLICAS</t>
  </si>
  <si>
    <t>GENEROS
ALIMENTICIOS</t>
  </si>
  <si>
    <t>MATERIAIS
DE CONSUMO</t>
  </si>
  <si>
    <t>COMBUSTIVEL</t>
  </si>
  <si>
    <t>OUTRAS
DESPESAS</t>
  </si>
  <si>
    <t>TOTAL
MANUTENÇÃO</t>
  </si>
  <si>
    <t>TOTAL
GERAL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</si>
  <si>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</si>
  <si>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</si>
  <si>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</si>
  <si>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</si>
  <si>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</si>
  <si>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</si>
  <si>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</si>
  <si>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</si>
  <si>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</si>
  <si>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</si>
  <si>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</si>
  <si>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</si>
  <si>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</si>
  <si>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</si>
  <si>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</si>
  <si>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</si>
  <si>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</si>
  <si>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</si>
  <si>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</si>
  <si>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</si>
  <si>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</si>
  <si>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</si>
  <si>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</si>
  <si>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aplicados no valor de R$</t>
  </si>
  <si>
    <t>Estadual</t>
  </si>
  <si>
    <t>MANUTENÇÃO: Uilidades públicas - Energia Elétrica, água e esgoto, gás, telefone e internet</t>
  </si>
  <si>
    <t xml:space="preserve">Declaramos, na qualidade de responsáveis pela Entidade supra epigrafada, sob as penalidades da Lei, que as despesas relacionadas, examinadas pelo Conselho Fiscal, comprovam a exata aplicação dos recursos recebidos para os fins indicados através da conta corrente 003/00004496-0, agência 0278, para finalidade específica, conforme programa de trabalho aprovado, proposto ao Órgão Concessor.  </t>
  </si>
  <si>
    <t xml:space="preserve">Declaramos, na qualidade de responsáveis pela Entidade supra epigrafada, sob as penalidades da Lei, que as despesas relacionadas, examinadas pelo Conselho Fiscal, comprovam a exata aplicação dos recursos recebidos para os fins indicados através da conta corrente 003/00004496-0, agência 0278, da CEF, para finalidade específica, conforme programa de trabalho aprovado, proposto ao Órgão Concessor.  </t>
  </si>
  <si>
    <t>Membros do Conselho Fiscal</t>
  </si>
  <si>
    <t xml:space="preserve"> </t>
  </si>
  <si>
    <t>Os documentos abaixo relacionados correspondem ao total recebido</t>
  </si>
  <si>
    <t>PARCELA GLOBAL - Estadual</t>
  </si>
  <si>
    <t>PARCELAS</t>
  </si>
  <si>
    <t>GLOBAL - Estadual</t>
  </si>
  <si>
    <t>VALORES PREVISTOS</t>
  </si>
  <si>
    <t>1ª</t>
  </si>
  <si>
    <t>2ª</t>
  </si>
  <si>
    <t>3ª</t>
  </si>
  <si>
    <t>4ª</t>
  </si>
  <si>
    <t>5ª</t>
  </si>
  <si>
    <t>6ª</t>
  </si>
  <si>
    <t>7ª</t>
  </si>
  <si>
    <t>8ª</t>
  </si>
  <si>
    <t>9ª</t>
  </si>
  <si>
    <t>10ª</t>
  </si>
  <si>
    <t>11ª</t>
  </si>
  <si>
    <t>12ª</t>
  </si>
  <si>
    <t>(nove mil, cento e sessenta reais), acrescidos do saldo de recursos não</t>
  </si>
  <si>
    <t>Vale alimentação</t>
  </si>
  <si>
    <t>TOTAIS</t>
  </si>
  <si>
    <t>(nove mil, duzentos e quarenta reais), acrescidos do saldo de recursos não</t>
  </si>
  <si>
    <t>helenira</t>
  </si>
  <si>
    <t>abril a dezembro</t>
  </si>
  <si>
    <t>(dezoito mil, duzentos e vinte e oito reais), acrescidos do saldo de recursos não</t>
  </si>
  <si>
    <t>Folha de pagamento - GPS</t>
  </si>
  <si>
    <t>.</t>
  </si>
  <si>
    <t>(dezoito mil, trezentos e noventa e um reais e sessenta centavos), acrescidos do saldo de recursos não</t>
  </si>
  <si>
    <t>(cento e sessenta e quatro mil, duzentos e quinze reais e sessenta centavos).</t>
  </si>
  <si>
    <t>148/2025</t>
  </si>
  <si>
    <t>000001</t>
  </si>
  <si>
    <t>15 de maio de 2025.</t>
  </si>
  <si>
    <t>GPS-Comp.04/2025(parte)</t>
  </si>
  <si>
    <t xml:space="preserve">Declaramos, na qualidade de responsáveis pela Entidade supra epigrafada, sob as penalidades da Lei, que as despesas relacionadas, examinadas pelo Conselho Fiscal, comprovam a exata aplicação dos recursos recebidos para os fins indicados através da conta corrente 1292-000577596477-9, agência 0278, da CEF, para finalidade específica, conforme programa de trabalho aprovado, proposto ao Órgão Concessor.  </t>
  </si>
  <si>
    <t>Vegas Card-Rec.432644(parte)</t>
  </si>
  <si>
    <t>Folha de pagamento - FGTS</t>
  </si>
  <si>
    <t>FGTS-Comp.05/2025(parte)</t>
  </si>
  <si>
    <t>Vegas card-Rec439561(parte)</t>
  </si>
  <si>
    <t>18 de junho de 2025.</t>
  </si>
  <si>
    <t>15 de julho de 2025.</t>
  </si>
  <si>
    <t>FGTS-comp.06/2025(parte)</t>
  </si>
  <si>
    <t>Vegas card-Rec.444899(parte)</t>
  </si>
  <si>
    <t xml:space="preserve">   </t>
  </si>
  <si>
    <t>FGTS Com. 07/2025 - Parte</t>
  </si>
  <si>
    <t>Vegas Card-Rec. 450618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</si>
</sst>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R$&quot;\ #,##0.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4"/>
      <color rgb="FF000000"/>
      <name val="Verdana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9"/>
      <color rgb="FFFF0000"/>
      <name val="Arial"/>
      <family val="2"/>
    </font>
    <font>
      <b/>
      <sz val="9"/>
      <name val="Arial"/>
      <family val="2"/>
    </font>
    <font>
      <b/>
      <u/>
      <sz val="12"/>
      <color theme="1"/>
      <name val="Arial"/>
      <family val="2"/>
    </font>
    <font>
      <b/>
      <u/>
      <sz val="9"/>
      <color theme="1"/>
      <name val="Arial"/>
      <family val="2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69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 wrapText="1"/>
    </xf>
    <xf numFmtId="0" fontId="0" fillId="0" borderId="0" xfId="0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4" fontId="4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/>
    </xf>
    <xf numFmtId="4" fontId="4" fillId="0" borderId="0" xfId="0" applyNumberFormat="1" applyFont="1" applyAlignment="1">
      <alignment horizontal="right" wrapText="1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2" fillId="0" borderId="0" xfId="0" applyFont="1"/>
    <xf numFmtId="0" fontId="6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0" fillId="0" borderId="1" xfId="0" applyBorder="1" applyAlignment="1">
      <alignment horizontal="centerContinuous"/>
    </xf>
    <xf numFmtId="0" fontId="0" fillId="0" borderId="2" xfId="0" applyBorder="1" applyAlignment="1">
      <alignment horizontal="centerContinuous"/>
    </xf>
    <xf numFmtId="4" fontId="4" fillId="0" borderId="2" xfId="0" applyNumberFormat="1" applyFont="1" applyBorder="1" applyAlignment="1">
      <alignment horizontal="centerContinuous" wrapText="1"/>
    </xf>
    <xf numFmtId="0" fontId="0" fillId="0" borderId="3" xfId="0" applyBorder="1" applyAlignment="1">
      <alignment horizontal="centerContinuous"/>
    </xf>
    <xf numFmtId="0" fontId="5" fillId="0" borderId="7" xfId="0" applyFont="1" applyBorder="1" applyAlignment="1">
      <alignment horizontal="centerContinuous"/>
    </xf>
    <xf numFmtId="0" fontId="5" fillId="0" borderId="10" xfId="0" applyFont="1" applyBorder="1" applyAlignment="1">
      <alignment horizontal="centerContinuous"/>
    </xf>
    <xf numFmtId="0" fontId="5" fillId="0" borderId="3" xfId="0" applyFont="1" applyBorder="1"/>
    <xf numFmtId="4" fontId="5" fillId="0" borderId="1" xfId="0" applyNumberFormat="1" applyFont="1" applyBorder="1" applyAlignment="1">
      <alignment horizontal="right"/>
    </xf>
    <xf numFmtId="49" fontId="5" fillId="0" borderId="0" xfId="1" applyNumberFormat="1" applyFont="1" applyAlignment="1" applyProtection="1">
      <alignment horizontal="right"/>
      <protection locked="0"/>
    </xf>
    <xf numFmtId="14" fontId="5" fillId="0" borderId="11" xfId="0" applyNumberFormat="1" applyFont="1" applyBorder="1" applyProtection="1">
      <protection locked="0"/>
    </xf>
    <xf numFmtId="4" fontId="5" fillId="0" borderId="11" xfId="0" applyNumberFormat="1" applyFont="1" applyBorder="1" applyProtection="1">
      <protection locked="0"/>
    </xf>
    <xf numFmtId="49" fontId="5" fillId="0" borderId="3" xfId="0" applyNumberFormat="1" applyFont="1" applyBorder="1" applyAlignment="1" applyProtection="1">
      <alignment horizontal="right"/>
      <protection locked="0"/>
    </xf>
    <xf numFmtId="0" fontId="5" fillId="0" borderId="11" xfId="0" applyFont="1" applyBorder="1" applyProtection="1">
      <protection locked="0"/>
    </xf>
    <xf numFmtId="0" fontId="5" fillId="0" borderId="5" xfId="0" applyFont="1" applyBorder="1"/>
    <xf numFmtId="0" fontId="5" fillId="0" borderId="4" xfId="0" applyFont="1" applyBorder="1" applyAlignment="1">
      <alignment horizontal="right"/>
    </xf>
    <xf numFmtId="49" fontId="5" fillId="0" borderId="12" xfId="0" applyNumberFormat="1" applyFont="1" applyBorder="1" applyAlignment="1" applyProtection="1">
      <alignment horizontal="right"/>
      <protection locked="0"/>
    </xf>
    <xf numFmtId="0" fontId="5" fillId="0" borderId="6" xfId="0" applyFont="1" applyBorder="1" applyProtection="1">
      <protection locked="0"/>
    </xf>
    <xf numFmtId="0" fontId="5" fillId="0" borderId="1" xfId="0" applyFont="1" applyBorder="1"/>
    <xf numFmtId="4" fontId="4" fillId="0" borderId="2" xfId="0" applyNumberFormat="1" applyFont="1" applyBorder="1" applyAlignment="1">
      <alignment horizontal="right" wrapText="1"/>
    </xf>
    <xf numFmtId="0" fontId="0" fillId="0" borderId="2" xfId="0" applyBorder="1"/>
    <xf numFmtId="0" fontId="5" fillId="0" borderId="11" xfId="0" applyFont="1" applyBorder="1" applyAlignment="1">
      <alignment horizontal="right"/>
    </xf>
    <xf numFmtId="0" fontId="5" fillId="0" borderId="4" xfId="0" applyFont="1" applyBorder="1"/>
    <xf numFmtId="4" fontId="4" fillId="0" borderId="13" xfId="0" applyNumberFormat="1" applyFont="1" applyBorder="1" applyAlignment="1">
      <alignment horizontal="right" wrapText="1"/>
    </xf>
    <xf numFmtId="0" fontId="0" fillId="0" borderId="13" xfId="0" applyBorder="1"/>
    <xf numFmtId="0" fontId="5" fillId="0" borderId="6" xfId="0" applyFont="1" applyBorder="1" applyAlignment="1">
      <alignment horizontal="right"/>
    </xf>
    <xf numFmtId="4" fontId="5" fillId="0" borderId="11" xfId="0" applyNumberFormat="1" applyFont="1" applyBorder="1"/>
    <xf numFmtId="0" fontId="5" fillId="0" borderId="3" xfId="0" applyFont="1" applyBorder="1" applyAlignment="1">
      <alignment horizontal="right"/>
    </xf>
    <xf numFmtId="0" fontId="0" fillId="0" borderId="8" xfId="0" applyBorder="1"/>
    <xf numFmtId="4" fontId="4" fillId="0" borderId="14" xfId="0" applyNumberFormat="1" applyFont="1" applyBorder="1" applyAlignment="1">
      <alignment horizontal="right" wrapText="1"/>
    </xf>
    <xf numFmtId="0" fontId="0" fillId="0" borderId="14" xfId="0" applyBorder="1"/>
    <xf numFmtId="0" fontId="0" fillId="0" borderId="8" xfId="0" applyBorder="1" applyAlignment="1">
      <alignment horizontal="right"/>
    </xf>
    <xf numFmtId="0" fontId="7" fillId="0" borderId="0" xfId="0" applyFont="1"/>
    <xf numFmtId="4" fontId="0" fillId="0" borderId="0" xfId="0" applyNumberFormat="1" applyAlignment="1">
      <alignment horizontal="right" wrapText="1"/>
    </xf>
    <xf numFmtId="4" fontId="0" fillId="0" borderId="0" xfId="0" applyNumberFormat="1" applyAlignment="1">
      <alignment horizontal="center" wrapText="1"/>
    </xf>
    <xf numFmtId="164" fontId="5" fillId="0" borderId="0" xfId="0" applyNumberFormat="1" applyFont="1"/>
    <xf numFmtId="0" fontId="0" fillId="0" borderId="13" xfId="0" applyBorder="1" applyAlignment="1">
      <alignment horizontal="centerContinuous"/>
    </xf>
    <xf numFmtId="4" fontId="4" fillId="0" borderId="3" xfId="0" applyNumberFormat="1" applyFont="1" applyBorder="1" applyAlignment="1">
      <alignment horizontal="centerContinuous" wrapText="1"/>
    </xf>
    <xf numFmtId="0" fontId="5" fillId="0" borderId="4" xfId="0" applyFont="1" applyBorder="1" applyAlignment="1">
      <alignment horizontal="centerContinuous"/>
    </xf>
    <xf numFmtId="0" fontId="5" fillId="0" borderId="13" xfId="0" applyFont="1" applyBorder="1" applyAlignment="1">
      <alignment horizontal="centerContinuous"/>
    </xf>
    <xf numFmtId="0" fontId="5" fillId="0" borderId="5" xfId="0" applyFont="1" applyBorder="1" applyAlignment="1">
      <alignment horizontal="centerContinuous"/>
    </xf>
    <xf numFmtId="0" fontId="5" fillId="0" borderId="6" xfId="0" applyFont="1" applyBorder="1" applyAlignment="1">
      <alignment horizontal="centerContinuous"/>
    </xf>
    <xf numFmtId="0" fontId="5" fillId="0" borderId="6" xfId="0" applyFont="1" applyBorder="1" applyAlignment="1">
      <alignment horizontal="center"/>
    </xf>
    <xf numFmtId="0" fontId="5" fillId="0" borderId="15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12" xfId="0" applyFont="1" applyBorder="1" applyAlignment="1">
      <alignment horizontal="centerContinuous"/>
    </xf>
    <xf numFmtId="0" fontId="5" fillId="0" borderId="8" xfId="0" applyFont="1" applyBorder="1" applyAlignment="1">
      <alignment horizontal="centerContinuous"/>
    </xf>
    <xf numFmtId="0" fontId="5" fillId="0" borderId="9" xfId="0" applyFont="1" applyBorder="1" applyAlignment="1">
      <alignment horizontal="centerContinuous"/>
    </xf>
    <xf numFmtId="0" fontId="5" fillId="0" borderId="10" xfId="0" applyFont="1" applyBorder="1" applyAlignment="1">
      <alignment horizontal="center"/>
    </xf>
    <xf numFmtId="0" fontId="0" fillId="0" borderId="5" xfId="0" applyBorder="1" applyAlignment="1">
      <alignment horizontal="centerContinuous"/>
    </xf>
    <xf numFmtId="0" fontId="0" fillId="0" borderId="1" xfId="0" applyBorder="1"/>
    <xf numFmtId="0" fontId="0" fillId="0" borderId="3" xfId="0" applyBorder="1"/>
    <xf numFmtId="4" fontId="5" fillId="0" borderId="11" xfId="0" applyNumberFormat="1" applyFont="1" applyBorder="1" applyAlignment="1">
      <alignment horizontal="right" wrapText="1"/>
    </xf>
    <xf numFmtId="4" fontId="0" fillId="0" borderId="2" xfId="0" applyNumberFormat="1" applyBorder="1"/>
    <xf numFmtId="0" fontId="5" fillId="0" borderId="11" xfId="0" applyFont="1" applyBorder="1"/>
    <xf numFmtId="0" fontId="5" fillId="0" borderId="0" xfId="0" applyFont="1" applyProtection="1">
      <protection locked="0"/>
    </xf>
    <xf numFmtId="0" fontId="10" fillId="0" borderId="0" xfId="0" applyFont="1" applyAlignment="1">
      <alignment horizontal="center" readingOrder="1"/>
    </xf>
    <xf numFmtId="0" fontId="11" fillId="0" borderId="0" xfId="0" applyFont="1" applyAlignment="1">
      <alignment horizontal="centerContinuous"/>
    </xf>
    <xf numFmtId="4" fontId="11" fillId="0" borderId="0" xfId="0" applyNumberFormat="1" applyFont="1" applyAlignment="1">
      <alignment horizontal="centerContinuous"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2" fillId="0" borderId="0" xfId="0" applyFont="1" applyAlignment="1">
      <alignment horizontal="centerContinuous"/>
    </xf>
    <xf numFmtId="4" fontId="3" fillId="0" borderId="0" xfId="0" applyNumberFormat="1" applyFont="1" applyAlignment="1">
      <alignment horizontal="centerContinuous" wrapText="1"/>
    </xf>
    <xf numFmtId="0" fontId="3" fillId="0" borderId="4" xfId="0" applyFont="1" applyBorder="1" applyAlignment="1">
      <alignment horizontal="centerContinuous"/>
    </xf>
    <xf numFmtId="0" fontId="3" fillId="0" borderId="13" xfId="0" applyFont="1" applyBorder="1" applyAlignment="1">
      <alignment horizontal="centerContinuous"/>
    </xf>
    <xf numFmtId="0" fontId="3" fillId="0" borderId="5" xfId="0" applyFont="1" applyBorder="1" applyAlignment="1">
      <alignment horizontal="centerContinuous"/>
    </xf>
    <xf numFmtId="0" fontId="3" fillId="0" borderId="8" xfId="0" applyFont="1" applyBorder="1" applyAlignment="1">
      <alignment horizontal="centerContinuous"/>
    </xf>
    <xf numFmtId="0" fontId="0" fillId="0" borderId="9" xfId="0" applyBorder="1" applyAlignment="1">
      <alignment horizontal="centerContinuous"/>
    </xf>
    <xf numFmtId="0" fontId="3" fillId="0" borderId="14" xfId="0" applyFont="1" applyBorder="1" applyAlignment="1">
      <alignment horizontal="centerContinuous"/>
    </xf>
    <xf numFmtId="0" fontId="3" fillId="0" borderId="9" xfId="0" applyFont="1" applyBorder="1"/>
    <xf numFmtId="14" fontId="5" fillId="0" borderId="16" xfId="0" applyNumberFormat="1" applyFont="1" applyBorder="1" applyProtection="1">
      <protection locked="0"/>
    </xf>
    <xf numFmtId="0" fontId="5" fillId="0" borderId="17" xfId="0" applyFont="1" applyBorder="1"/>
    <xf numFmtId="0" fontId="5" fillId="0" borderId="16" xfId="0" applyFont="1" applyBorder="1" applyProtection="1">
      <protection locked="0"/>
    </xf>
    <xf numFmtId="4" fontId="5" fillId="0" borderId="18" xfId="0" applyNumberFormat="1" applyFont="1" applyBorder="1" applyAlignment="1" applyProtection="1">
      <alignment horizontal="right"/>
      <protection locked="0"/>
    </xf>
    <xf numFmtId="9" fontId="0" fillId="0" borderId="0" xfId="2" applyFont="1" applyProtection="1"/>
    <xf numFmtId="14" fontId="5" fillId="0" borderId="19" xfId="0" applyNumberFormat="1" applyFont="1" applyBorder="1" applyProtection="1">
      <protection locked="0"/>
    </xf>
    <xf numFmtId="0" fontId="5" fillId="0" borderId="20" xfId="0" applyFont="1" applyBorder="1"/>
    <xf numFmtId="0" fontId="5" fillId="0" borderId="19" xfId="0" applyFont="1" applyBorder="1" applyProtection="1">
      <protection locked="0"/>
    </xf>
    <xf numFmtId="4" fontId="5" fillId="0" borderId="21" xfId="0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5" fillId="0" borderId="22" xfId="0" applyFont="1" applyBorder="1" applyProtection="1">
      <protection locked="0"/>
    </xf>
    <xf numFmtId="0" fontId="5" fillId="0" borderId="23" xfId="0" applyFont="1" applyBorder="1"/>
    <xf numFmtId="4" fontId="5" fillId="0" borderId="24" xfId="0" applyNumberFormat="1" applyFont="1" applyBorder="1" applyAlignment="1" applyProtection="1">
      <alignment horizontal="right"/>
      <protection locked="0"/>
    </xf>
    <xf numFmtId="43" fontId="5" fillId="0" borderId="0" xfId="1" applyFont="1"/>
    <xf numFmtId="0" fontId="2" fillId="0" borderId="2" xfId="0" applyFont="1" applyBorder="1" applyAlignment="1">
      <alignment horizontal="right"/>
    </xf>
    <xf numFmtId="4" fontId="2" fillId="0" borderId="11" xfId="0" applyNumberFormat="1" applyFont="1" applyBorder="1"/>
    <xf numFmtId="0" fontId="13" fillId="0" borderId="0" xfId="0" applyFont="1" applyAlignment="1">
      <alignment horizontal="right"/>
    </xf>
    <xf numFmtId="43" fontId="3" fillId="0" borderId="0" xfId="1" applyFont="1"/>
    <xf numFmtId="43" fontId="0" fillId="0" borderId="0" xfId="1" applyFont="1"/>
    <xf numFmtId="0" fontId="3" fillId="0" borderId="5" xfId="0" applyFont="1" applyBorder="1" applyAlignment="1">
      <alignment horizontal="center"/>
    </xf>
    <xf numFmtId="0" fontId="0" fillId="0" borderId="14" xfId="0" applyBorder="1" applyAlignment="1">
      <alignment horizontal="centerContinuous"/>
    </xf>
    <xf numFmtId="14" fontId="5" fillId="0" borderId="25" xfId="0" applyNumberFormat="1" applyFont="1" applyBorder="1" applyProtection="1">
      <protection locked="0"/>
    </xf>
    <xf numFmtId="0" fontId="5" fillId="0" borderId="26" xfId="0" applyFont="1" applyBorder="1"/>
    <xf numFmtId="0" fontId="5" fillId="0" borderId="25" xfId="0" applyFont="1" applyBorder="1" applyProtection="1">
      <protection locked="0"/>
    </xf>
    <xf numFmtId="4" fontId="5" fillId="0" borderId="27" xfId="0" applyNumberFormat="1" applyFont="1" applyBorder="1" applyAlignment="1" applyProtection="1">
      <alignment horizontal="right"/>
      <protection locked="0"/>
    </xf>
    <xf numFmtId="0" fontId="2" fillId="0" borderId="3" xfId="0" applyFont="1" applyBorder="1" applyAlignment="1">
      <alignment horizontal="right"/>
    </xf>
    <xf numFmtId="14" fontId="5" fillId="0" borderId="28" xfId="0" applyNumberFormat="1" applyFont="1" applyBorder="1" applyProtection="1">
      <protection locked="0"/>
    </xf>
    <xf numFmtId="0" fontId="5" fillId="0" borderId="29" xfId="0" applyFont="1" applyBorder="1"/>
    <xf numFmtId="0" fontId="5" fillId="0" borderId="28" xfId="0" applyFont="1" applyBorder="1" applyProtection="1">
      <protection locked="0"/>
    </xf>
    <xf numFmtId="4" fontId="5" fillId="0" borderId="30" xfId="0" applyNumberFormat="1" applyFont="1" applyBorder="1" applyAlignment="1" applyProtection="1">
      <alignment horizontal="right"/>
      <protection locked="0"/>
    </xf>
    <xf numFmtId="0" fontId="0" fillId="0" borderId="3" xfId="0" applyBorder="1" applyAlignment="1">
      <alignment horizontal="right"/>
    </xf>
    <xf numFmtId="4" fontId="0" fillId="0" borderId="11" xfId="0" applyNumberFormat="1" applyBorder="1"/>
    <xf numFmtId="43" fontId="14" fillId="0" borderId="0" xfId="1" applyFont="1"/>
    <xf numFmtId="0" fontId="2" fillId="0" borderId="14" xfId="0" applyFont="1" applyBorder="1" applyAlignment="1">
      <alignment horizontal="right"/>
    </xf>
    <xf numFmtId="4" fontId="2" fillId="0" borderId="10" xfId="0" applyNumberFormat="1" applyFont="1" applyBorder="1"/>
    <xf numFmtId="0" fontId="15" fillId="0" borderId="0" xfId="0" applyFont="1" applyAlignment="1">
      <alignment horizontal="centerContinuous"/>
    </xf>
    <xf numFmtId="4" fontId="4" fillId="0" borderId="0" xfId="0" applyNumberFormat="1" applyFont="1" applyAlignment="1">
      <alignment horizontal="centerContinuous" wrapText="1"/>
    </xf>
    <xf numFmtId="0" fontId="16" fillId="0" borderId="0" xfId="0" applyFont="1" applyAlignment="1">
      <alignment horizontal="centerContinuous"/>
    </xf>
    <xf numFmtId="0" fontId="4" fillId="0" borderId="0" xfId="0" applyFont="1"/>
    <xf numFmtId="0" fontId="0" fillId="2" borderId="0" xfId="0" applyFill="1"/>
    <xf numFmtId="0" fontId="0" fillId="2" borderId="31" xfId="0" applyFill="1" applyBorder="1"/>
    <xf numFmtId="0" fontId="0" fillId="2" borderId="32" xfId="0" applyFill="1" applyBorder="1"/>
    <xf numFmtId="0" fontId="0" fillId="0" borderId="33" xfId="0" applyBorder="1" applyProtection="1">
      <protection locked="0"/>
    </xf>
    <xf numFmtId="0" fontId="5" fillId="2" borderId="31" xfId="0" applyFont="1" applyFill="1" applyBorder="1"/>
    <xf numFmtId="0" fontId="0" fillId="2" borderId="34" xfId="0" applyFill="1" applyBorder="1"/>
    <xf numFmtId="0" fontId="5" fillId="2" borderId="35" xfId="0" applyFont="1" applyFill="1" applyBorder="1"/>
    <xf numFmtId="0" fontId="0" fillId="2" borderId="36" xfId="0" applyFill="1" applyBorder="1"/>
    <xf numFmtId="0" fontId="0" fillId="2" borderId="37" xfId="0" applyFill="1" applyBorder="1"/>
    <xf numFmtId="0" fontId="5" fillId="2" borderId="38" xfId="0" applyFont="1" applyFill="1" applyBorder="1"/>
    <xf numFmtId="0" fontId="0" fillId="2" borderId="39" xfId="0" applyFill="1" applyBorder="1"/>
    <xf numFmtId="0" fontId="0" fillId="2" borderId="38" xfId="0" applyFill="1" applyBorder="1"/>
    <xf numFmtId="0" fontId="0" fillId="2" borderId="40" xfId="0" applyFill="1" applyBorder="1"/>
    <xf numFmtId="0" fontId="0" fillId="0" borderId="31" xfId="0" applyBorder="1" applyProtection="1">
      <protection locked="0"/>
    </xf>
    <xf numFmtId="0" fontId="0" fillId="0" borderId="34" xfId="0" applyBorder="1" applyProtection="1">
      <protection locked="0"/>
    </xf>
    <xf numFmtId="0" fontId="0" fillId="2" borderId="33" xfId="0" applyFill="1" applyBorder="1"/>
    <xf numFmtId="0" fontId="2" fillId="2" borderId="31" xfId="0" applyFont="1" applyFill="1" applyBorder="1"/>
    <xf numFmtId="0" fontId="0" fillId="2" borderId="33" xfId="0" applyFill="1" applyBorder="1" applyAlignment="1">
      <alignment horizontal="centerContinuous" vertical="center"/>
    </xf>
    <xf numFmtId="0" fontId="0" fillId="2" borderId="33" xfId="0" applyFill="1" applyBorder="1" applyAlignment="1">
      <alignment horizontal="center" vertical="center" wrapText="1"/>
    </xf>
    <xf numFmtId="4" fontId="0" fillId="2" borderId="33" xfId="0" applyNumberFormat="1" applyFill="1" applyBorder="1" applyAlignment="1">
      <alignment horizontal="centerContinuous" vertical="center"/>
    </xf>
    <xf numFmtId="4" fontId="2" fillId="0" borderId="33" xfId="0" applyNumberFormat="1" applyFont="1" applyBorder="1" applyAlignment="1" applyProtection="1">
      <alignment horizontal="right" vertical="center"/>
      <protection locked="0"/>
    </xf>
    <xf numFmtId="4" fontId="2" fillId="0" borderId="33" xfId="0" applyNumberFormat="1" applyFont="1" applyBorder="1" applyAlignment="1" applyProtection="1">
      <alignment horizontal="right" vertical="center" wrapText="1"/>
      <protection locked="0"/>
    </xf>
    <xf numFmtId="4" fontId="2" fillId="2" borderId="33" xfId="0" applyNumberFormat="1" applyFont="1" applyFill="1" applyBorder="1"/>
    <xf numFmtId="49" fontId="0" fillId="2" borderId="33" xfId="0" applyNumberFormat="1" applyFill="1" applyBorder="1" applyAlignment="1">
      <alignment horizontal="center"/>
    </xf>
    <xf numFmtId="4" fontId="0" fillId="2" borderId="33" xfId="0" applyNumberFormat="1" applyFill="1" applyBorder="1"/>
    <xf numFmtId="0" fontId="0" fillId="0" borderId="0" xfId="0" applyAlignment="1">
      <alignment horizontal="center"/>
    </xf>
    <xf numFmtId="4" fontId="5" fillId="0" borderId="3" xfId="0" applyNumberFormat="1" applyFont="1" applyBorder="1" applyAlignment="1">
      <alignment horizontal="right"/>
    </xf>
    <xf numFmtId="0" fontId="5" fillId="0" borderId="5" xfId="0" applyFont="1" applyBorder="1" applyAlignment="1">
      <alignment horizontal="right"/>
    </xf>
    <xf numFmtId="0" fontId="8" fillId="0" borderId="0" xfId="0" applyFont="1"/>
    <xf numFmtId="0" fontId="9" fillId="0" borderId="1" xfId="0" applyFont="1" applyBorder="1" applyAlignment="1">
      <alignment horizontal="left"/>
    </xf>
    <xf numFmtId="4" fontId="0" fillId="0" borderId="13" xfId="0" applyNumberFormat="1" applyBorder="1" applyAlignment="1">
      <alignment horizontal="centerContinuous"/>
    </xf>
    <xf numFmtId="0" fontId="0" fillId="0" borderId="9" xfId="0" applyBorder="1"/>
    <xf numFmtId="4" fontId="5" fillId="0" borderId="0" xfId="0" applyNumberFormat="1" applyFont="1"/>
    <xf numFmtId="14" fontId="5" fillId="0" borderId="22" xfId="0" applyNumberFormat="1" applyFont="1" applyBorder="1" applyProtection="1">
      <protection locked="0"/>
    </xf>
    <xf numFmtId="4" fontId="7" fillId="0" borderId="0" xfId="0" applyNumberFormat="1" applyFont="1" applyProtection="1">
      <protection locked="0"/>
    </xf>
    <xf numFmtId="0" fontId="5" fillId="0" borderId="7" xfId="0" applyFont="1" applyBorder="1" applyAlignment="1">
      <alignment horizontal="center"/>
    </xf>
    <xf numFmtId="0" fontId="11" fillId="0" borderId="0" xfId="0" applyFont="1" applyAlignment="1">
      <alignment horizontal="center"/>
    </xf>
    <xf numFmtId="4" fontId="11" fillId="0" borderId="0" xfId="0" applyNumberFormat="1" applyFont="1" applyAlignment="1">
      <alignment horizontal="center" wrapText="1"/>
    </xf>
    <xf numFmtId="0" fontId="12" fillId="0" borderId="0" xfId="0" applyFont="1" applyAlignment="1">
      <alignment horizontal="center"/>
    </xf>
    <xf numFmtId="4" fontId="3" fillId="0" borderId="0" xfId="0" applyNumberFormat="1" applyFont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" fontId="4" fillId="0" borderId="2" xfId="0" applyNumberFormat="1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4" fontId="0" fillId="0" borderId="13" xfId="0" applyNumberFormat="1" applyBorder="1" applyAlignment="1">
      <alignment horizontal="center"/>
    </xf>
    <xf numFmtId="0" fontId="0" fillId="3" borderId="3" xfId="0" applyFill="1" applyBorder="1"/>
    <xf numFmtId="4" fontId="0" fillId="0" borderId="6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4" fontId="12" fillId="0" borderId="2" xfId="0" applyNumberFormat="1" applyFont="1" applyBorder="1" applyAlignment="1">
      <alignment horizontal="centerContinuous" wrapText="1"/>
    </xf>
    <xf numFmtId="4" fontId="12" fillId="0" borderId="2" xfId="0" applyNumberFormat="1" applyFont="1" applyBorder="1" applyAlignment="1">
      <alignment horizontal="center" wrapText="1"/>
    </xf>
    <xf numFmtId="4" fontId="19" fillId="0" borderId="11" xfId="0" applyNumberFormat="1" applyFont="1" applyBorder="1"/>
    <xf numFmtId="0" fontId="19" fillId="0" borderId="41" xfId="0" applyFont="1" applyBorder="1" applyAlignment="1">
      <alignment horizontal="center"/>
    </xf>
    <xf numFmtId="4" fontId="19" fillId="0" borderId="46" xfId="0" applyNumberFormat="1" applyFont="1" applyBorder="1" applyAlignment="1">
      <alignment horizontal="center"/>
    </xf>
    <xf numFmtId="4" fontId="19" fillId="0" borderId="46" xfId="0" applyNumberFormat="1" applyFont="1" applyBorder="1" applyAlignment="1">
      <alignment horizontal="right"/>
    </xf>
    <xf numFmtId="14" fontId="19" fillId="0" borderId="46" xfId="0" applyNumberFormat="1" applyFont="1" applyBorder="1" applyAlignment="1">
      <alignment horizontal="right"/>
    </xf>
    <xf numFmtId="0" fontId="19" fillId="0" borderId="48" xfId="0" applyFont="1" applyBorder="1" applyAlignment="1">
      <alignment horizontal="center"/>
    </xf>
    <xf numFmtId="4" fontId="19" fillId="0" borderId="33" xfId="0" applyNumberFormat="1" applyFont="1" applyBorder="1" applyAlignment="1">
      <alignment horizontal="center"/>
    </xf>
    <xf numFmtId="4" fontId="19" fillId="0" borderId="45" xfId="0" applyNumberFormat="1" applyFont="1" applyBorder="1" applyAlignment="1">
      <alignment horizontal="right"/>
    </xf>
    <xf numFmtId="0" fontId="19" fillId="0" borderId="50" xfId="0" applyFont="1" applyBorder="1" applyAlignment="1">
      <alignment horizontal="center"/>
    </xf>
    <xf numFmtId="0" fontId="19" fillId="0" borderId="43" xfId="0" applyFont="1" applyBorder="1" applyAlignment="1">
      <alignment horizontal="center"/>
    </xf>
    <xf numFmtId="4" fontId="19" fillId="0" borderId="47" xfId="0" applyNumberFormat="1" applyFont="1" applyBorder="1" applyAlignment="1">
      <alignment horizontal="center"/>
    </xf>
    <xf numFmtId="4" fontId="19" fillId="0" borderId="51" xfId="0" applyNumberFormat="1" applyFont="1" applyBorder="1" applyAlignment="1">
      <alignment horizontal="right"/>
    </xf>
    <xf numFmtId="4" fontId="20" fillId="0" borderId="11" xfId="0" applyNumberFormat="1" applyFont="1" applyBorder="1"/>
    <xf numFmtId="0" fontId="5" fillId="0" borderId="12" xfId="0" applyFont="1" applyBorder="1"/>
    <xf numFmtId="4" fontId="19" fillId="0" borderId="42" xfId="0" applyNumberFormat="1" applyFont="1" applyBorder="1" applyAlignment="1">
      <alignment horizontal="right"/>
    </xf>
    <xf numFmtId="4" fontId="19" fillId="0" borderId="49" xfId="0" applyNumberFormat="1" applyFont="1" applyBorder="1" applyAlignment="1">
      <alignment horizontal="right"/>
    </xf>
    <xf numFmtId="4" fontId="19" fillId="0" borderId="52" xfId="0" applyNumberFormat="1" applyFont="1" applyBorder="1" applyAlignment="1">
      <alignment horizontal="right"/>
    </xf>
    <xf numFmtId="0" fontId="2" fillId="0" borderId="4" xfId="0" applyFont="1" applyBorder="1" applyAlignment="1">
      <alignment horizontal="centerContinuous"/>
    </xf>
    <xf numFmtId="4" fontId="4" fillId="0" borderId="13" xfId="0" applyNumberFormat="1" applyFont="1" applyBorder="1" applyAlignment="1">
      <alignment horizontal="centerContinuous" wrapText="1"/>
    </xf>
    <xf numFmtId="0" fontId="3" fillId="0" borderId="42" xfId="0" applyFont="1" applyBorder="1" applyAlignment="1">
      <alignment horizontal="centerContinuous"/>
    </xf>
    <xf numFmtId="0" fontId="3" fillId="0" borderId="44" xfId="0" applyFont="1" applyBorder="1" applyAlignment="1">
      <alignment horizontal="centerContinuous"/>
    </xf>
    <xf numFmtId="0" fontId="3" fillId="0" borderId="1" xfId="0" applyFont="1" applyBorder="1"/>
    <xf numFmtId="0" fontId="2" fillId="0" borderId="2" xfId="0" applyFont="1" applyBorder="1"/>
    <xf numFmtId="0" fontId="3" fillId="0" borderId="11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2" fillId="0" borderId="8" xfId="0" applyFont="1" applyBorder="1"/>
    <xf numFmtId="0" fontId="2" fillId="0" borderId="14" xfId="0" applyFont="1" applyBorder="1"/>
    <xf numFmtId="0" fontId="2" fillId="0" borderId="8" xfId="0" applyFont="1" applyBorder="1" applyAlignment="1">
      <alignment horizontal="right"/>
    </xf>
    <xf numFmtId="164" fontId="7" fillId="0" borderId="0" xfId="0" applyNumberFormat="1" applyFont="1"/>
    <xf numFmtId="4" fontId="7" fillId="0" borderId="0" xfId="0" applyNumberFormat="1" applyFont="1"/>
    <xf numFmtId="0" fontId="19" fillId="0" borderId="4" xfId="0" applyFont="1" applyBorder="1" applyAlignment="1">
      <alignment horizontal="centerContinuous"/>
    </xf>
    <xf numFmtId="0" fontId="19" fillId="0" borderId="13" xfId="0" applyFont="1" applyBorder="1" applyAlignment="1">
      <alignment horizontal="centerContinuous"/>
    </xf>
    <xf numFmtId="0" fontId="19" fillId="0" borderId="5" xfId="0" applyFont="1" applyBorder="1" applyAlignment="1">
      <alignment horizontal="centerContinuous"/>
    </xf>
    <xf numFmtId="0" fontId="19" fillId="0" borderId="4" xfId="0" applyFont="1" applyBorder="1" applyAlignment="1">
      <alignment horizontal="center"/>
    </xf>
    <xf numFmtId="0" fontId="19" fillId="0" borderId="6" xfId="0" applyFont="1" applyBorder="1" applyAlignment="1">
      <alignment horizontal="centerContinuous"/>
    </xf>
    <xf numFmtId="0" fontId="19" fillId="0" borderId="6" xfId="0" applyFont="1" applyBorder="1" applyAlignment="1">
      <alignment horizontal="center"/>
    </xf>
    <xf numFmtId="0" fontId="19" fillId="0" borderId="15" xfId="0" applyFont="1" applyBorder="1" applyAlignment="1">
      <alignment horizontal="centerContinuous"/>
    </xf>
    <xf numFmtId="0" fontId="19" fillId="0" borderId="0" xfId="0" applyFont="1" applyAlignment="1">
      <alignment horizontal="centerContinuous"/>
    </xf>
    <xf numFmtId="0" fontId="19" fillId="0" borderId="12" xfId="0" applyFont="1" applyBorder="1" applyAlignment="1">
      <alignment horizontal="centerContinuous"/>
    </xf>
    <xf numFmtId="0" fontId="19" fillId="0" borderId="8" xfId="0" applyFont="1" applyBorder="1" applyAlignment="1">
      <alignment horizontal="center"/>
    </xf>
    <xf numFmtId="0" fontId="19" fillId="0" borderId="10" xfId="0" applyFont="1" applyBorder="1" applyAlignment="1">
      <alignment horizontal="centerContinuous"/>
    </xf>
    <xf numFmtId="0" fontId="19" fillId="0" borderId="10" xfId="0" applyFont="1" applyBorder="1" applyAlignment="1">
      <alignment horizontal="center"/>
    </xf>
    <xf numFmtId="0" fontId="2" fillId="0" borderId="1" xfId="0" applyFont="1" applyBorder="1"/>
    <xf numFmtId="4" fontId="2" fillId="0" borderId="2" xfId="0" applyNumberFormat="1" applyFont="1" applyBorder="1"/>
    <xf numFmtId="4" fontId="20" fillId="0" borderId="11" xfId="0" applyNumberFormat="1" applyFont="1" applyBorder="1" applyAlignment="1">
      <alignment horizontal="right" wrapText="1"/>
    </xf>
    <xf numFmtId="0" fontId="17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14" fontId="5" fillId="0" borderId="16" xfId="0" applyNumberFormat="1" applyFont="1" applyBorder="1" applyAlignment="1">
      <alignment horizontal="center"/>
    </xf>
    <xf numFmtId="0" fontId="5" fillId="0" borderId="16" xfId="0" applyFont="1" applyBorder="1"/>
    <xf numFmtId="4" fontId="5" fillId="0" borderId="18" xfId="0" applyNumberFormat="1" applyFont="1" applyBorder="1" applyAlignment="1">
      <alignment horizontal="right"/>
    </xf>
    <xf numFmtId="14" fontId="5" fillId="0" borderId="19" xfId="0" applyNumberFormat="1" applyFont="1" applyBorder="1" applyAlignment="1">
      <alignment horizontal="center"/>
    </xf>
    <xf numFmtId="0" fontId="5" fillId="0" borderId="19" xfId="0" applyFont="1" applyBorder="1"/>
    <xf numFmtId="4" fontId="5" fillId="0" borderId="21" xfId="0" applyNumberFormat="1" applyFont="1" applyBorder="1" applyAlignment="1">
      <alignment horizontal="right"/>
    </xf>
    <xf numFmtId="14" fontId="5" fillId="0" borderId="22" xfId="0" applyNumberFormat="1" applyFont="1" applyBorder="1" applyAlignment="1">
      <alignment horizontal="center"/>
    </xf>
    <xf numFmtId="0" fontId="5" fillId="0" borderId="22" xfId="0" applyFont="1" applyBorder="1"/>
    <xf numFmtId="4" fontId="5" fillId="0" borderId="24" xfId="0" applyNumberFormat="1" applyFont="1" applyBorder="1" applyAlignment="1">
      <alignment horizontal="right"/>
    </xf>
    <xf numFmtId="14" fontId="5" fillId="0" borderId="15" xfId="0" applyNumberFormat="1" applyFont="1" applyBorder="1" applyAlignment="1">
      <alignment horizontal="center"/>
    </xf>
    <xf numFmtId="0" fontId="5" fillId="0" borderId="15" xfId="0" applyFont="1" applyBorder="1"/>
    <xf numFmtId="4" fontId="5" fillId="0" borderId="7" xfId="0" applyNumberFormat="1" applyFont="1" applyBorder="1" applyAlignment="1">
      <alignment horizontal="right"/>
    </xf>
    <xf numFmtId="14" fontId="5" fillId="0" borderId="0" xfId="0" applyNumberFormat="1" applyFont="1" applyAlignment="1">
      <alignment horizontal="center"/>
    </xf>
    <xf numFmtId="4" fontId="5" fillId="0" borderId="0" xfId="0" applyNumberFormat="1" applyFont="1" applyAlignment="1">
      <alignment horizontal="right"/>
    </xf>
    <xf numFmtId="0" fontId="0" fillId="3" borderId="1" xfId="0" applyFill="1" applyBorder="1"/>
    <xf numFmtId="0" fontId="0" fillId="3" borderId="2" xfId="0" applyFill="1" applyBorder="1"/>
    <xf numFmtId="0" fontId="0" fillId="0" borderId="31" xfId="0" applyBorder="1"/>
    <xf numFmtId="0" fontId="2" fillId="0" borderId="32" xfId="0" applyFont="1" applyBorder="1" applyAlignment="1">
      <alignment horizontal="center"/>
    </xf>
    <xf numFmtId="4" fontId="2" fillId="0" borderId="33" xfId="0" applyNumberFormat="1" applyFont="1" applyBorder="1"/>
    <xf numFmtId="14" fontId="19" fillId="0" borderId="45" xfId="0" applyNumberFormat="1" applyFont="1" applyBorder="1" applyAlignment="1">
      <alignment horizontal="right"/>
    </xf>
    <xf numFmtId="14" fontId="19" fillId="0" borderId="33" xfId="0" applyNumberFormat="1" applyFont="1" applyBorder="1" applyAlignment="1">
      <alignment horizontal="right"/>
    </xf>
    <xf numFmtId="0" fontId="9" fillId="0" borderId="0" xfId="0" applyFont="1" applyAlignment="1">
      <alignment horizontal="right"/>
    </xf>
    <xf numFmtId="17" fontId="5" fillId="0" borderId="19" xfId="0" applyNumberFormat="1" applyFont="1" applyBorder="1" applyProtection="1">
      <protection locked="0"/>
    </xf>
    <xf numFmtId="0" fontId="0" fillId="0" borderId="0" xfId="0" applyAlignment="1">
      <alignment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justify" wrapText="1"/>
    </xf>
    <xf numFmtId="0" fontId="0" fillId="0" borderId="13" xfId="0" applyBorder="1" applyAlignment="1">
      <alignment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168"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343277" y="8220074"/>
          <a:ext cx="221932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00375" y="31022925"/>
          <a:ext cx="25622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428877" y="9067801"/>
          <a:ext cx="195262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829176" y="9067801"/>
          <a:ext cx="18478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7" name="WordArt 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63678" y="26631900"/>
          <a:ext cx="25370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1920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164</xdr:row>
      <xdr:rowOff>0</xdr:rowOff>
    </xdr:from>
    <xdr:to>
      <xdr:col>1</xdr:col>
      <xdr:colOff>438150</xdr:colOff>
      <xdr:row>166</xdr:row>
      <xdr:rowOff>185499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14" name="WordArt 1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A5A5980C-8CDA-4D47-9112-45D68C888124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343277" y="8220074"/>
          <a:ext cx="221932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ECEE1B1A-18B0-47B7-A793-4FC5C79C9A35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00375" y="31022925"/>
          <a:ext cx="25622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6A8C470A-73D0-40B0-9AFD-F9040258E874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428877" y="9067801"/>
          <a:ext cx="195262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87672251-7B79-4E9A-90A7-DD7ABC323A8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829176" y="9067801"/>
          <a:ext cx="18478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698BEDE1-F7FE-4692-B3C0-D315FABC4528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63678" y="26631900"/>
          <a:ext cx="25370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164</xdr:row>
      <xdr:rowOff>0</xdr:rowOff>
    </xdr:from>
    <xdr:to>
      <xdr:col>1</xdr:col>
      <xdr:colOff>438150</xdr:colOff>
      <xdr:row>166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57B765B1-A752-484B-8069-EFCF91015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C41F15AC-6034-4B66-847E-E875F33B785E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981198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D7904C62-D6C0-4AF6-8829-4C51D8C9F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291D82D3-82D2-4F61-B034-A45F71CFD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12" name="WordArt 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13" name="WordArt 1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14" name="WordArt 1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15" name="WordArt 1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16" name="WordArt 1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164</xdr:row>
      <xdr:rowOff>0</xdr:rowOff>
    </xdr:from>
    <xdr:to>
      <xdr:col>1</xdr:col>
      <xdr:colOff>438150</xdr:colOff>
      <xdr:row>166</xdr:row>
      <xdr:rowOff>185499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18" name="WordArt 1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19" name="Imagem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20" name="Imagem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7839CD85-19A3-417F-91EF-E83DB82C7969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343277" y="8220074"/>
          <a:ext cx="221932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851D2178-4947-43BD-8659-1C03B4DAB65F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00375" y="22183725"/>
          <a:ext cx="25622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93A4DC44-55C7-40F3-8BBF-F4FFF1594A5D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428877" y="9067801"/>
          <a:ext cx="195262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5ED59289-D8DE-4F5B-BEF2-553B78ADEE48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829176" y="9067801"/>
          <a:ext cx="1847850" cy="40957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 de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1A25F4AC-C9CF-4E60-AC7F-8C9BA5A316DC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63678" y="26631900"/>
          <a:ext cx="25370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164</xdr:row>
      <xdr:rowOff>0</xdr:rowOff>
    </xdr:from>
    <xdr:to>
      <xdr:col>1</xdr:col>
      <xdr:colOff>438150</xdr:colOff>
      <xdr:row>166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6419CED7-CCC7-4419-91B7-636FDDBB7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D1C57D0B-D361-4834-A6B5-098C7B248FF7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981198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AF96FA2C-8FC1-4CFB-9B75-096FD2BD4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41F7EC9-8E49-4033-9E00-16056B65A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829176" y="9067801"/>
          <a:ext cx="18478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19050</xdr:colOff>
      <xdr:row>164</xdr:row>
      <xdr:rowOff>104775</xdr:rowOff>
    </xdr:from>
    <xdr:to>
      <xdr:col>1</xdr:col>
      <xdr:colOff>457200</xdr:colOff>
      <xdr:row>167</xdr:row>
      <xdr:rowOff>99774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9030950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180</xdr:row>
      <xdr:rowOff>0</xdr:rowOff>
    </xdr:from>
    <xdr:to>
      <xdr:col>6</xdr:col>
      <xdr:colOff>161925</xdr:colOff>
      <xdr:row>183</xdr:row>
      <xdr:rowOff>104775</xdr:rowOff>
    </xdr:to>
    <xdr:sp macro="" textlink="">
      <xdr:nvSpPr>
        <xdr:cNvPr id="25" name="WordArt 1">
          <a:extLst>
            <a:ext uri="{FF2B5EF4-FFF2-40B4-BE49-F238E27FC236}">
              <a16:creationId xmlns:a16="http://schemas.microsoft.com/office/drawing/2014/main" id="{47C6098B-80F3-4ABA-AAB3-E247AC0F1E2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62300" y="22174200"/>
          <a:ext cx="25622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 de Souza Sussi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38100</xdr:colOff>
      <xdr:row>164</xdr:row>
      <xdr:rowOff>114300</xdr:rowOff>
    </xdr:from>
    <xdr:to>
      <xdr:col>1</xdr:col>
      <xdr:colOff>476250</xdr:colOff>
      <xdr:row>167</xdr:row>
      <xdr:rowOff>109299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9040475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266701</xdr:colOff>
      <xdr:row>53</xdr:row>
      <xdr:rowOff>28576</xdr:rowOff>
    </xdr:from>
    <xdr:to>
      <xdr:col>6</xdr:col>
      <xdr:colOff>1047751</xdr:colOff>
      <xdr:row>56</xdr:row>
      <xdr:rowOff>85725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33926" y="8258176"/>
          <a:ext cx="182880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28575</xdr:colOff>
      <xdr:row>164</xdr:row>
      <xdr:rowOff>95250</xdr:rowOff>
    </xdr:from>
    <xdr:to>
      <xdr:col>1</xdr:col>
      <xdr:colOff>466725</xdr:colOff>
      <xdr:row>167</xdr:row>
      <xdr:rowOff>90249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9021425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276226</xdr:colOff>
      <xdr:row>53</xdr:row>
      <xdr:rowOff>47626</xdr:rowOff>
    </xdr:from>
    <xdr:to>
      <xdr:col>6</xdr:col>
      <xdr:colOff>1057276</xdr:colOff>
      <xdr:row>56</xdr:row>
      <xdr:rowOff>104775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43451" y="8277226"/>
          <a:ext cx="182880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164</xdr:row>
      <xdr:rowOff>133350</xdr:rowOff>
    </xdr:from>
    <xdr:to>
      <xdr:col>1</xdr:col>
      <xdr:colOff>438150</xdr:colOff>
      <xdr:row>167</xdr:row>
      <xdr:rowOff>128349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9525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266701</xdr:colOff>
      <xdr:row>53</xdr:row>
      <xdr:rowOff>38101</xdr:rowOff>
    </xdr:from>
    <xdr:to>
      <xdr:col>6</xdr:col>
      <xdr:colOff>1047751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33926" y="8267701"/>
          <a:ext cx="182880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164</xdr:row>
      <xdr:rowOff>133350</xdr:rowOff>
    </xdr:from>
    <xdr:to>
      <xdr:col>1</xdr:col>
      <xdr:colOff>438150</xdr:colOff>
      <xdr:row>167</xdr:row>
      <xdr:rowOff>128349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9525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266701</xdr:colOff>
      <xdr:row>53</xdr:row>
      <xdr:rowOff>38101</xdr:rowOff>
    </xdr:from>
    <xdr:to>
      <xdr:col>6</xdr:col>
      <xdr:colOff>1047751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33926" y="8267701"/>
          <a:ext cx="182880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9525</xdr:colOff>
      <xdr:row>164</xdr:row>
      <xdr:rowOff>114300</xdr:rowOff>
    </xdr:from>
    <xdr:to>
      <xdr:col>1</xdr:col>
      <xdr:colOff>447675</xdr:colOff>
      <xdr:row>167</xdr:row>
      <xdr:rowOff>109299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19040475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A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276226</xdr:colOff>
      <xdr:row>53</xdr:row>
      <xdr:rowOff>38101</xdr:rowOff>
    </xdr:from>
    <xdr:to>
      <xdr:col>6</xdr:col>
      <xdr:colOff>1057276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43451" y="8267701"/>
          <a:ext cx="182880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164</xdr:row>
      <xdr:rowOff>104775</xdr:rowOff>
    </xdr:from>
    <xdr:to>
      <xdr:col>1</xdr:col>
      <xdr:colOff>438150</xdr:colOff>
      <xdr:row>167</xdr:row>
      <xdr:rowOff>99774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30950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164</xdr:row>
      <xdr:rowOff>114300</xdr:rowOff>
    </xdr:from>
    <xdr:to>
      <xdr:col>1</xdr:col>
      <xdr:colOff>438150</xdr:colOff>
      <xdr:row>167</xdr:row>
      <xdr:rowOff>109299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0475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132</xdr:row>
      <xdr:rowOff>19050</xdr:rowOff>
    </xdr:from>
    <xdr:to>
      <xdr:col>1</xdr:col>
      <xdr:colOff>514350</xdr:colOff>
      <xdr:row>135</xdr:row>
      <xdr:rowOff>14049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530A5EE-2F17-47C6-A292-A954B5AD1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30318075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495300</xdr:colOff>
      <xdr:row>7</xdr:row>
      <xdr:rowOff>23574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C029FD25-EDDD-4C9C-81D9-5A2052D621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>
    <xdr:from>
      <xdr:col>3</xdr:col>
      <xdr:colOff>657226</xdr:colOff>
      <xdr:row>49</xdr:row>
      <xdr:rowOff>190499</xdr:rowOff>
    </xdr:from>
    <xdr:to>
      <xdr:col>5</xdr:col>
      <xdr:colOff>781052</xdr:colOff>
      <xdr:row>53</xdr:row>
      <xdr:rowOff>57150</xdr:rowOff>
    </xdr:to>
    <xdr:sp macro="" textlink="">
      <xdr:nvSpPr>
        <xdr:cNvPr id="15" name="WordArt 1">
          <a:extLst>
            <a:ext uri="{FF2B5EF4-FFF2-40B4-BE49-F238E27FC236}">
              <a16:creationId xmlns:a16="http://schemas.microsoft.com/office/drawing/2014/main" id="{F7F5321A-93FA-43AD-B333-C5CCB896A7F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533776" y="9791699"/>
          <a:ext cx="2352676" cy="628651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2</xdr:col>
      <xdr:colOff>542927</xdr:colOff>
      <xdr:row>56</xdr:row>
      <xdr:rowOff>57151</xdr:rowOff>
    </xdr:from>
    <xdr:to>
      <xdr:col>3</xdr:col>
      <xdr:colOff>1057275</xdr:colOff>
      <xdr:row>58</xdr:row>
      <xdr:rowOff>171450</xdr:rowOff>
    </xdr:to>
    <xdr:sp macro="" textlink="">
      <xdr:nvSpPr>
        <xdr:cNvPr id="16" name="WordArt 1">
          <a:extLst>
            <a:ext uri="{FF2B5EF4-FFF2-40B4-BE49-F238E27FC236}">
              <a16:creationId xmlns:a16="http://schemas.microsoft.com/office/drawing/2014/main" id="{D1B6B897-F2BF-49F2-8D76-6A0FDAAA8B27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371727" y="10991851"/>
          <a:ext cx="1562098" cy="533399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4</xdr:col>
      <xdr:colOff>342900</xdr:colOff>
      <xdr:row>56</xdr:row>
      <xdr:rowOff>38103</xdr:rowOff>
    </xdr:from>
    <xdr:to>
      <xdr:col>6</xdr:col>
      <xdr:colOff>0</xdr:colOff>
      <xdr:row>58</xdr:row>
      <xdr:rowOff>190501</xdr:rowOff>
    </xdr:to>
    <xdr:sp macro="" textlink="">
      <xdr:nvSpPr>
        <xdr:cNvPr id="17" name="WordArt 1">
          <a:extLst>
            <a:ext uri="{FF2B5EF4-FFF2-40B4-BE49-F238E27FC236}">
              <a16:creationId xmlns:a16="http://schemas.microsoft.com/office/drawing/2014/main" id="{DE567DB1-BCAE-44B2-ABF6-EBFD9970963B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467225" y="10972803"/>
          <a:ext cx="1676402" cy="571498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0</xdr:col>
      <xdr:colOff>152401</xdr:colOff>
      <xdr:row>56</xdr:row>
      <xdr:rowOff>47626</xdr:rowOff>
    </xdr:from>
    <xdr:to>
      <xdr:col>2</xdr:col>
      <xdr:colOff>114301</xdr:colOff>
      <xdr:row>58</xdr:row>
      <xdr:rowOff>171450</xdr:rowOff>
    </xdr:to>
    <xdr:sp macro="" textlink="">
      <xdr:nvSpPr>
        <xdr:cNvPr id="18" name="WordArt 1">
          <a:extLst>
            <a:ext uri="{FF2B5EF4-FFF2-40B4-BE49-F238E27FC236}">
              <a16:creationId xmlns:a16="http://schemas.microsoft.com/office/drawing/2014/main" id="{F9872A37-59B9-4803-8EB9-A8395E20027B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1" y="10982326"/>
          <a:ext cx="1790700" cy="5429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2</xdr:col>
      <xdr:colOff>466725</xdr:colOff>
      <xdr:row>149</xdr:row>
      <xdr:rowOff>9525</xdr:rowOff>
    </xdr:from>
    <xdr:to>
      <xdr:col>4</xdr:col>
      <xdr:colOff>762000</xdr:colOff>
      <xdr:row>152</xdr:row>
      <xdr:rowOff>114300</xdr:rowOff>
    </xdr:to>
    <xdr:sp macro="" textlink="">
      <xdr:nvSpPr>
        <xdr:cNvPr id="19" name="WordArt 1">
          <a:extLst>
            <a:ext uri="{FF2B5EF4-FFF2-40B4-BE49-F238E27FC236}">
              <a16:creationId xmlns:a16="http://schemas.microsoft.com/office/drawing/2014/main" id="{F8350776-08AC-4C42-A100-E1AE0B6E68D3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95525" y="29413200"/>
          <a:ext cx="2590800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60</xdr:row>
      <xdr:rowOff>0</xdr:rowOff>
    </xdr:from>
    <xdr:to>
      <xdr:col>1</xdr:col>
      <xdr:colOff>495300</xdr:colOff>
      <xdr:row>62</xdr:row>
      <xdr:rowOff>185499</xdr:rowOff>
    </xdr:to>
    <xdr:pic>
      <xdr:nvPicPr>
        <xdr:cNvPr id="21" name="Imagem 20">
          <a:extLst>
            <a:ext uri="{FF2B5EF4-FFF2-40B4-BE49-F238E27FC236}">
              <a16:creationId xmlns:a16="http://schemas.microsoft.com/office/drawing/2014/main" id="{35EC0A55-FD7E-4A33-A6BD-46EF33050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772900"/>
          <a:ext cx="1276350" cy="5664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"/>
  <sheetViews>
    <sheetView topLeftCell="A7" workbookViewId="0">
      <selection activeCell="D22" sqref="D22"/>
    </sheetView>
  </sheetViews>
  <sheetFormatPr defaultRowHeight="15" x14ac:dyDescent="0.25"/>
  <cols>
    <col min="1" max="1" width="6.140625" customWidth="1"/>
    <col min="2" max="2" width="12.7109375" customWidth="1"/>
    <col min="3" max="3" width="19.7109375" customWidth="1"/>
    <col min="4" max="9" width="13.7109375" customWidth="1"/>
    <col min="10" max="10" width="13.85546875" customWidth="1"/>
    <col min="11" max="11" width="13.7109375" customWidth="1"/>
  </cols>
  <sheetData>
    <row r="1" spans="1:11" x14ac:dyDescent="0.25">
      <c r="A1" s="124"/>
      <c r="B1" s="124"/>
      <c r="C1" s="124"/>
      <c r="D1" s="124"/>
      <c r="E1" s="124"/>
      <c r="F1" s="124"/>
      <c r="G1" s="124"/>
      <c r="H1" s="124"/>
      <c r="I1" s="124"/>
      <c r="J1" s="124"/>
      <c r="K1" s="124"/>
    </row>
    <row r="2" spans="1:11" x14ac:dyDescent="0.25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</row>
    <row r="3" spans="1:11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</row>
    <row r="4" spans="1:11" x14ac:dyDescent="0.25">
      <c r="A4" s="124"/>
      <c r="B4" s="124"/>
      <c r="C4" s="124"/>
      <c r="D4" s="124"/>
      <c r="E4" s="124"/>
      <c r="F4" s="124"/>
      <c r="G4" s="124"/>
      <c r="H4" s="124"/>
      <c r="I4" s="124"/>
      <c r="J4" s="124"/>
      <c r="K4" s="124"/>
    </row>
    <row r="5" spans="1:11" x14ac:dyDescent="0.25">
      <c r="A5" s="125" t="s">
        <v>65</v>
      </c>
      <c r="B5" s="126"/>
      <c r="C5" s="127">
        <v>2025</v>
      </c>
      <c r="D5" s="124"/>
      <c r="E5" s="124"/>
      <c r="F5" s="124"/>
      <c r="G5" s="124"/>
      <c r="H5" s="124"/>
      <c r="I5" s="124"/>
      <c r="J5" s="124"/>
      <c r="K5" s="124"/>
    </row>
    <row r="6" spans="1:11" x14ac:dyDescent="0.25">
      <c r="A6" s="124"/>
      <c r="B6" s="124"/>
      <c r="C6" s="124"/>
      <c r="D6" s="124"/>
      <c r="E6" s="124"/>
      <c r="F6" s="124"/>
      <c r="G6" s="124"/>
      <c r="H6" s="124"/>
      <c r="I6" s="124"/>
      <c r="J6" s="124"/>
      <c r="K6" s="124"/>
    </row>
    <row r="7" spans="1:11" x14ac:dyDescent="0.25">
      <c r="A7" s="124"/>
      <c r="B7" s="124"/>
      <c r="C7" s="124"/>
      <c r="D7" s="124"/>
      <c r="E7" s="124"/>
      <c r="F7" s="124"/>
      <c r="G7" s="124"/>
      <c r="H7" s="124"/>
      <c r="I7" s="124"/>
      <c r="J7" s="124"/>
      <c r="K7" s="124"/>
    </row>
    <row r="8" spans="1:11" x14ac:dyDescent="0.25">
      <c r="A8" s="128" t="s">
        <v>66</v>
      </c>
      <c r="B8" s="129"/>
      <c r="C8" s="126"/>
      <c r="D8" s="125" t="s">
        <v>67</v>
      </c>
      <c r="E8" s="129"/>
      <c r="F8" s="129"/>
      <c r="G8" s="129"/>
      <c r="H8" s="129"/>
      <c r="I8" s="129"/>
      <c r="J8" s="129"/>
      <c r="K8" s="126"/>
    </row>
    <row r="9" spans="1:11" x14ac:dyDescent="0.25">
      <c r="A9" s="128" t="s">
        <v>68</v>
      </c>
      <c r="B9" s="129"/>
      <c r="C9" s="126"/>
      <c r="D9" s="125" t="s">
        <v>69</v>
      </c>
      <c r="E9" s="129"/>
      <c r="F9" s="129"/>
      <c r="G9" s="129"/>
      <c r="H9" s="129"/>
      <c r="I9" s="129"/>
      <c r="J9" s="129"/>
      <c r="K9" s="126"/>
    </row>
    <row r="10" spans="1:11" x14ac:dyDescent="0.25">
      <c r="A10" s="130" t="s">
        <v>70</v>
      </c>
      <c r="B10" s="131"/>
      <c r="C10" s="132"/>
      <c r="D10" s="125" t="s">
        <v>71</v>
      </c>
      <c r="E10" s="129"/>
      <c r="F10" s="129"/>
      <c r="G10" s="129"/>
      <c r="H10" s="129"/>
      <c r="I10" s="129"/>
      <c r="J10" s="129"/>
      <c r="K10" s="126"/>
    </row>
    <row r="11" spans="1:11" x14ac:dyDescent="0.25">
      <c r="A11" s="128" t="s">
        <v>72</v>
      </c>
      <c r="B11" s="129"/>
      <c r="C11" s="129"/>
      <c r="D11" s="129" t="s">
        <v>73</v>
      </c>
      <c r="E11" s="129"/>
      <c r="F11" s="129"/>
      <c r="G11" s="129"/>
      <c r="H11" s="129"/>
      <c r="I11" s="129"/>
      <c r="J11" s="129"/>
      <c r="K11" s="126"/>
    </row>
    <row r="12" spans="1:11" x14ac:dyDescent="0.25">
      <c r="A12" s="133"/>
      <c r="B12" s="134"/>
      <c r="C12" s="134"/>
      <c r="D12" s="129"/>
      <c r="E12" s="129"/>
      <c r="F12" s="129"/>
      <c r="G12" s="129"/>
      <c r="H12" s="129"/>
      <c r="I12" s="129"/>
      <c r="J12" s="129"/>
      <c r="K12" s="126"/>
    </row>
    <row r="13" spans="1:11" x14ac:dyDescent="0.25">
      <c r="A13" s="135" t="s">
        <v>74</v>
      </c>
      <c r="B13" s="134"/>
      <c r="C13" s="136"/>
      <c r="D13" s="137" t="s">
        <v>145</v>
      </c>
      <c r="E13" s="129" t="s">
        <v>75</v>
      </c>
      <c r="F13" s="138"/>
      <c r="G13" s="129"/>
      <c r="H13" s="129"/>
      <c r="I13" s="129"/>
      <c r="J13" s="129"/>
      <c r="K13" s="126"/>
    </row>
    <row r="14" spans="1:11" x14ac:dyDescent="0.25">
      <c r="A14" s="139" t="s">
        <v>76</v>
      </c>
      <c r="B14" s="125" t="s">
        <v>77</v>
      </c>
      <c r="C14" s="129"/>
      <c r="D14" s="129"/>
      <c r="E14" s="129"/>
      <c r="F14" s="129"/>
      <c r="G14" s="129"/>
      <c r="H14" s="129"/>
      <c r="I14" s="129"/>
      <c r="J14" s="129"/>
      <c r="K14" s="126"/>
    </row>
    <row r="15" spans="1:11" x14ac:dyDescent="0.25">
      <c r="A15" s="125"/>
      <c r="B15" s="126"/>
      <c r="C15" s="125"/>
      <c r="D15" s="129"/>
      <c r="E15" s="129"/>
      <c r="F15" s="129"/>
      <c r="G15" s="129"/>
      <c r="H15" s="129"/>
      <c r="I15" s="129"/>
      <c r="J15" s="129"/>
      <c r="K15" s="126"/>
    </row>
    <row r="16" spans="1:11" x14ac:dyDescent="0.25">
      <c r="A16" s="125"/>
      <c r="B16" s="129"/>
      <c r="C16" s="129"/>
      <c r="D16" s="129"/>
      <c r="E16" s="129"/>
      <c r="F16" s="129"/>
      <c r="G16" s="129"/>
      <c r="H16" s="129"/>
      <c r="I16" s="129"/>
      <c r="J16" s="129"/>
      <c r="K16" s="126"/>
    </row>
    <row r="17" spans="1:11" x14ac:dyDescent="0.25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</row>
    <row r="18" spans="1:11" x14ac:dyDescent="0.25">
      <c r="A18" s="140" t="s">
        <v>78</v>
      </c>
      <c r="B18" s="126"/>
      <c r="C18" s="125"/>
      <c r="D18" s="129"/>
      <c r="E18" s="129"/>
      <c r="F18" s="129"/>
      <c r="G18" s="129"/>
      <c r="H18" s="129"/>
      <c r="I18" s="129"/>
      <c r="J18" s="129"/>
      <c r="K18" s="126"/>
    </row>
    <row r="19" spans="1:11" ht="45" x14ac:dyDescent="0.25">
      <c r="A19" s="141" t="s">
        <v>79</v>
      </c>
      <c r="B19" s="141"/>
      <c r="C19" s="141"/>
      <c r="D19" s="142" t="s">
        <v>25</v>
      </c>
      <c r="E19" s="142" t="s">
        <v>80</v>
      </c>
      <c r="F19" s="142" t="s">
        <v>81</v>
      </c>
      <c r="G19" s="142" t="s">
        <v>82</v>
      </c>
      <c r="H19" s="142" t="s">
        <v>83</v>
      </c>
      <c r="I19" s="142" t="s">
        <v>84</v>
      </c>
      <c r="J19" s="142" t="s">
        <v>85</v>
      </c>
      <c r="K19" s="142" t="s">
        <v>86</v>
      </c>
    </row>
    <row r="20" spans="1:11" s="94" customFormat="1" x14ac:dyDescent="0.25">
      <c r="A20" s="143"/>
      <c r="B20" s="143"/>
      <c r="C20" s="144">
        <f>18228*9</f>
        <v>164052</v>
      </c>
      <c r="D20" s="144">
        <f>C20</f>
        <v>164052</v>
      </c>
      <c r="E20" s="145">
        <v>0</v>
      </c>
      <c r="F20" s="145"/>
      <c r="G20" s="145"/>
      <c r="H20" s="145">
        <v>0</v>
      </c>
      <c r="I20" s="145">
        <v>0</v>
      </c>
      <c r="J20" s="146">
        <f>SUM(E20:I20)</f>
        <v>0</v>
      </c>
      <c r="K20" s="146">
        <f>J20+D20</f>
        <v>164052</v>
      </c>
    </row>
    <row r="21" spans="1:11" x14ac:dyDescent="0.25">
      <c r="A21" s="147" t="s">
        <v>87</v>
      </c>
      <c r="B21" s="147" t="s">
        <v>101</v>
      </c>
      <c r="C21" s="148">
        <f>ROUNDDOWN(C$20/9,2)</f>
        <v>18228</v>
      </c>
      <c r="D21" s="148">
        <f>ROUNDDOWN(D$20/9,2)</f>
        <v>18228</v>
      </c>
      <c r="E21" s="148">
        <f t="shared" ref="E21:I21" si="0">ROUNDDOWN(E$20/12,2)</f>
        <v>0</v>
      </c>
      <c r="F21" s="148">
        <f t="shared" si="0"/>
        <v>0</v>
      </c>
      <c r="G21" s="148">
        <f t="shared" si="0"/>
        <v>0</v>
      </c>
      <c r="H21" s="148">
        <f t="shared" si="0"/>
        <v>0</v>
      </c>
      <c r="I21" s="148">
        <f t="shared" si="0"/>
        <v>0</v>
      </c>
      <c r="J21" s="148">
        <f t="shared" ref="J21:J32" si="1">SUM(E21:I21)</f>
        <v>0</v>
      </c>
      <c r="K21" s="148">
        <f t="shared" ref="K21:K32" si="2">J21+D21</f>
        <v>18228</v>
      </c>
    </row>
    <row r="22" spans="1:11" x14ac:dyDescent="0.25">
      <c r="A22" s="147" t="s">
        <v>88</v>
      </c>
      <c r="B22" s="147" t="s">
        <v>102</v>
      </c>
      <c r="C22" s="148">
        <f t="shared" ref="C22:D29" si="3">ROUNDDOWN(C$20/9,2)</f>
        <v>18228</v>
      </c>
      <c r="D22" s="148">
        <f t="shared" si="3"/>
        <v>18228</v>
      </c>
      <c r="E22" s="148">
        <f t="shared" ref="E22:I32" si="4">ROUNDDOWN(E$20/12,2)</f>
        <v>0</v>
      </c>
      <c r="F22" s="148">
        <f t="shared" si="4"/>
        <v>0</v>
      </c>
      <c r="G22" s="148">
        <f t="shared" si="4"/>
        <v>0</v>
      </c>
      <c r="H22" s="148">
        <f t="shared" si="4"/>
        <v>0</v>
      </c>
      <c r="I22" s="148">
        <f t="shared" si="4"/>
        <v>0</v>
      </c>
      <c r="J22" s="148">
        <f t="shared" si="1"/>
        <v>0</v>
      </c>
      <c r="K22" s="148">
        <f t="shared" si="2"/>
        <v>18228</v>
      </c>
    </row>
    <row r="23" spans="1:11" x14ac:dyDescent="0.25">
      <c r="A23" s="147" t="s">
        <v>89</v>
      </c>
      <c r="B23" s="147" t="s">
        <v>103</v>
      </c>
      <c r="C23" s="148">
        <f t="shared" si="3"/>
        <v>18228</v>
      </c>
      <c r="D23" s="148">
        <f t="shared" si="3"/>
        <v>18228</v>
      </c>
      <c r="E23" s="148">
        <f t="shared" si="4"/>
        <v>0</v>
      </c>
      <c r="F23" s="148">
        <f t="shared" si="4"/>
        <v>0</v>
      </c>
      <c r="G23" s="148">
        <f t="shared" si="4"/>
        <v>0</v>
      </c>
      <c r="H23" s="148">
        <f t="shared" si="4"/>
        <v>0</v>
      </c>
      <c r="I23" s="148">
        <f t="shared" si="4"/>
        <v>0</v>
      </c>
      <c r="J23" s="148">
        <f t="shared" si="1"/>
        <v>0</v>
      </c>
      <c r="K23" s="148">
        <f t="shared" si="2"/>
        <v>18228</v>
      </c>
    </row>
    <row r="24" spans="1:11" x14ac:dyDescent="0.25">
      <c r="A24" s="147" t="s">
        <v>90</v>
      </c>
      <c r="B24" s="147" t="s">
        <v>104</v>
      </c>
      <c r="C24" s="148">
        <f t="shared" si="3"/>
        <v>18228</v>
      </c>
      <c r="D24" s="148">
        <f t="shared" si="3"/>
        <v>18228</v>
      </c>
      <c r="E24" s="148">
        <f t="shared" si="4"/>
        <v>0</v>
      </c>
      <c r="F24" s="148">
        <f t="shared" si="4"/>
        <v>0</v>
      </c>
      <c r="G24" s="148">
        <f t="shared" si="4"/>
        <v>0</v>
      </c>
      <c r="H24" s="148">
        <f t="shared" si="4"/>
        <v>0</v>
      </c>
      <c r="I24" s="148">
        <f t="shared" si="4"/>
        <v>0</v>
      </c>
      <c r="J24" s="148">
        <f t="shared" si="1"/>
        <v>0</v>
      </c>
      <c r="K24" s="148">
        <f t="shared" si="2"/>
        <v>18228</v>
      </c>
    </row>
    <row r="25" spans="1:11" x14ac:dyDescent="0.25">
      <c r="A25" s="147" t="s">
        <v>91</v>
      </c>
      <c r="B25" s="147" t="s">
        <v>105</v>
      </c>
      <c r="C25" s="148">
        <f t="shared" si="3"/>
        <v>18228</v>
      </c>
      <c r="D25" s="148">
        <f t="shared" si="3"/>
        <v>18228</v>
      </c>
      <c r="E25" s="148">
        <f t="shared" si="4"/>
        <v>0</v>
      </c>
      <c r="F25" s="148">
        <f t="shared" si="4"/>
        <v>0</v>
      </c>
      <c r="G25" s="148">
        <f t="shared" si="4"/>
        <v>0</v>
      </c>
      <c r="H25" s="148">
        <f t="shared" si="4"/>
        <v>0</v>
      </c>
      <c r="I25" s="148">
        <f t="shared" si="4"/>
        <v>0</v>
      </c>
      <c r="J25" s="148">
        <f t="shared" si="1"/>
        <v>0</v>
      </c>
      <c r="K25" s="148">
        <f t="shared" si="2"/>
        <v>18228</v>
      </c>
    </row>
    <row r="26" spans="1:11" x14ac:dyDescent="0.25">
      <c r="A26" s="147" t="s">
        <v>92</v>
      </c>
      <c r="B26" s="147" t="s">
        <v>106</v>
      </c>
      <c r="C26" s="148">
        <f t="shared" si="3"/>
        <v>18228</v>
      </c>
      <c r="D26" s="148">
        <f t="shared" si="3"/>
        <v>18228</v>
      </c>
      <c r="E26" s="148">
        <f t="shared" si="4"/>
        <v>0</v>
      </c>
      <c r="F26" s="148">
        <f t="shared" si="4"/>
        <v>0</v>
      </c>
      <c r="G26" s="148">
        <f t="shared" si="4"/>
        <v>0</v>
      </c>
      <c r="H26" s="148">
        <f t="shared" si="4"/>
        <v>0</v>
      </c>
      <c r="I26" s="148">
        <f t="shared" si="4"/>
        <v>0</v>
      </c>
      <c r="J26" s="148">
        <f t="shared" si="1"/>
        <v>0</v>
      </c>
      <c r="K26" s="148">
        <f t="shared" si="2"/>
        <v>18228</v>
      </c>
    </row>
    <row r="27" spans="1:11" x14ac:dyDescent="0.25">
      <c r="A27" s="147" t="s">
        <v>93</v>
      </c>
      <c r="B27" s="147" t="s">
        <v>107</v>
      </c>
      <c r="C27" s="148">
        <f t="shared" si="3"/>
        <v>18228</v>
      </c>
      <c r="D27" s="148">
        <f t="shared" si="3"/>
        <v>18228</v>
      </c>
      <c r="E27" s="148">
        <f t="shared" si="4"/>
        <v>0</v>
      </c>
      <c r="F27" s="148">
        <f t="shared" si="4"/>
        <v>0</v>
      </c>
      <c r="G27" s="148">
        <f t="shared" si="4"/>
        <v>0</v>
      </c>
      <c r="H27" s="148">
        <f t="shared" si="4"/>
        <v>0</v>
      </c>
      <c r="I27" s="148">
        <f t="shared" si="4"/>
        <v>0</v>
      </c>
      <c r="J27" s="148">
        <f t="shared" si="1"/>
        <v>0</v>
      </c>
      <c r="K27" s="148">
        <f t="shared" si="2"/>
        <v>18228</v>
      </c>
    </row>
    <row r="28" spans="1:11" x14ac:dyDescent="0.25">
      <c r="A28" s="147" t="s">
        <v>94</v>
      </c>
      <c r="B28" s="147" t="s">
        <v>108</v>
      </c>
      <c r="C28" s="148">
        <f t="shared" si="3"/>
        <v>18228</v>
      </c>
      <c r="D28" s="148">
        <f t="shared" si="3"/>
        <v>18228</v>
      </c>
      <c r="E28" s="148">
        <f t="shared" si="4"/>
        <v>0</v>
      </c>
      <c r="F28" s="148">
        <f t="shared" si="4"/>
        <v>0</v>
      </c>
      <c r="G28" s="148">
        <f t="shared" si="4"/>
        <v>0</v>
      </c>
      <c r="H28" s="148">
        <f t="shared" si="4"/>
        <v>0</v>
      </c>
      <c r="I28" s="148">
        <f t="shared" si="4"/>
        <v>0</v>
      </c>
      <c r="J28" s="148">
        <f t="shared" si="1"/>
        <v>0</v>
      </c>
      <c r="K28" s="148">
        <f t="shared" si="2"/>
        <v>18228</v>
      </c>
    </row>
    <row r="29" spans="1:11" x14ac:dyDescent="0.25">
      <c r="A29" s="147" t="s">
        <v>95</v>
      </c>
      <c r="B29" s="147" t="s">
        <v>109</v>
      </c>
      <c r="C29" s="148">
        <f t="shared" si="3"/>
        <v>18228</v>
      </c>
      <c r="D29" s="148">
        <f t="shared" si="3"/>
        <v>18228</v>
      </c>
      <c r="E29" s="148">
        <f t="shared" si="4"/>
        <v>0</v>
      </c>
      <c r="F29" s="148">
        <f t="shared" si="4"/>
        <v>0</v>
      </c>
      <c r="G29" s="148">
        <f t="shared" si="4"/>
        <v>0</v>
      </c>
      <c r="H29" s="148">
        <f t="shared" si="4"/>
        <v>0</v>
      </c>
      <c r="I29" s="148">
        <f t="shared" si="4"/>
        <v>0</v>
      </c>
      <c r="J29" s="148">
        <f t="shared" si="1"/>
        <v>0</v>
      </c>
      <c r="K29" s="148">
        <f t="shared" si="2"/>
        <v>18228</v>
      </c>
    </row>
    <row r="30" spans="1:11" x14ac:dyDescent="0.25">
      <c r="A30" s="147" t="s">
        <v>96</v>
      </c>
      <c r="B30" s="147" t="s">
        <v>26</v>
      </c>
      <c r="C30" s="148"/>
      <c r="D30" s="148"/>
      <c r="E30" s="148">
        <f t="shared" si="4"/>
        <v>0</v>
      </c>
      <c r="F30" s="148">
        <f t="shared" si="4"/>
        <v>0</v>
      </c>
      <c r="G30" s="148">
        <f t="shared" si="4"/>
        <v>0</v>
      </c>
      <c r="H30" s="148">
        <f t="shared" si="4"/>
        <v>0</v>
      </c>
      <c r="I30" s="148">
        <f t="shared" si="4"/>
        <v>0</v>
      </c>
      <c r="J30" s="148">
        <f t="shared" si="1"/>
        <v>0</v>
      </c>
      <c r="K30" s="148">
        <f t="shared" si="2"/>
        <v>0</v>
      </c>
    </row>
    <row r="31" spans="1:11" x14ac:dyDescent="0.25">
      <c r="A31" s="147" t="s">
        <v>97</v>
      </c>
      <c r="B31" s="147" t="s">
        <v>99</v>
      </c>
      <c r="C31" s="148"/>
      <c r="D31" s="148"/>
      <c r="E31" s="148">
        <f t="shared" si="4"/>
        <v>0</v>
      </c>
      <c r="F31" s="148">
        <f t="shared" si="4"/>
        <v>0</v>
      </c>
      <c r="G31" s="148">
        <f t="shared" si="4"/>
        <v>0</v>
      </c>
      <c r="H31" s="148">
        <f t="shared" si="4"/>
        <v>0</v>
      </c>
      <c r="I31" s="148">
        <f t="shared" si="4"/>
        <v>0</v>
      </c>
      <c r="J31" s="148">
        <f t="shared" si="1"/>
        <v>0</v>
      </c>
      <c r="K31" s="148">
        <f t="shared" si="2"/>
        <v>0</v>
      </c>
    </row>
    <row r="32" spans="1:11" x14ac:dyDescent="0.25">
      <c r="A32" s="147" t="s">
        <v>98</v>
      </c>
      <c r="B32" s="147" t="s">
        <v>100</v>
      </c>
      <c r="C32" s="148"/>
      <c r="D32" s="148"/>
      <c r="E32" s="148">
        <f t="shared" si="4"/>
        <v>0</v>
      </c>
      <c r="F32" s="148">
        <f t="shared" si="4"/>
        <v>0</v>
      </c>
      <c r="G32" s="148">
        <f t="shared" si="4"/>
        <v>0</v>
      </c>
      <c r="H32" s="148">
        <f t="shared" si="4"/>
        <v>0</v>
      </c>
      <c r="I32" s="148">
        <f t="shared" si="4"/>
        <v>0</v>
      </c>
      <c r="J32" s="148">
        <f t="shared" si="1"/>
        <v>0</v>
      </c>
      <c r="K32" s="148">
        <f t="shared" si="2"/>
        <v>0</v>
      </c>
    </row>
    <row r="33" spans="1:11" x14ac:dyDescent="0.25">
      <c r="A33" s="244"/>
      <c r="B33" s="245" t="s">
        <v>136</v>
      </c>
      <c r="C33" s="246">
        <f>SUM(C21:C32)</f>
        <v>164052</v>
      </c>
      <c r="D33" s="246">
        <f t="shared" ref="D33:K33" si="5">SUM(D21:D32)</f>
        <v>164052</v>
      </c>
      <c r="E33" s="246">
        <f t="shared" si="5"/>
        <v>0</v>
      </c>
      <c r="F33" s="246">
        <f t="shared" si="5"/>
        <v>0</v>
      </c>
      <c r="G33" s="246">
        <f t="shared" si="5"/>
        <v>0</v>
      </c>
      <c r="H33" s="246">
        <f t="shared" si="5"/>
        <v>0</v>
      </c>
      <c r="I33" s="246">
        <f t="shared" si="5"/>
        <v>0</v>
      </c>
      <c r="J33" s="246">
        <f t="shared" si="5"/>
        <v>0</v>
      </c>
      <c r="K33" s="246">
        <f t="shared" si="5"/>
        <v>164052</v>
      </c>
    </row>
    <row r="34" spans="1:11" x14ac:dyDescent="0.25">
      <c r="B34" s="149"/>
    </row>
    <row r="35" spans="1:11" x14ac:dyDescent="0.25">
      <c r="B35" s="149"/>
    </row>
  </sheetData>
  <sheetProtection algorithmName="SHA-512" hashValue="NK0cMHdVWCx/10MKfVhOegDPDWia20xu1LupcZiElK6wW476Lj9PxaCRx8x6ZFsyMl770xH0vxMkJ74MBiy6HQ==" saltValue="lWrhvfATY+8MvQKyfyKqrA==" spinCount="100000" sheet="1" objects="1" scenarios="1" selectLockedCells="1" selectUnlockedCells="1"/>
  <phoneticPr fontId="18" type="noConversion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87"/>
  <sheetViews>
    <sheetView topLeftCell="A59" workbookViewId="0">
      <selection activeCell="G70" sqref="G70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2" t="s">
        <v>3</v>
      </c>
      <c r="B18" s="253"/>
      <c r="C18" s="252" t="s">
        <v>4</v>
      </c>
      <c r="D18" s="253"/>
      <c r="E18" s="256" t="s">
        <v>5</v>
      </c>
      <c r="F18" s="256" t="s">
        <v>6</v>
      </c>
      <c r="G18" s="20" t="s">
        <v>7</v>
      </c>
    </row>
    <row r="19" spans="1:7" ht="14.25" customHeight="1" thickBot="1" x14ac:dyDescent="0.3">
      <c r="A19" s="254"/>
      <c r="B19" s="255"/>
      <c r="C19" s="254"/>
      <c r="D19" s="255"/>
      <c r="E19" s="257"/>
      <c r="F19" s="257"/>
      <c r="G19" s="21" t="s">
        <v>8</v>
      </c>
    </row>
    <row r="20" spans="1:7" ht="15.75" thickBot="1" x14ac:dyDescent="0.3">
      <c r="A20" s="33" t="s">
        <v>111</v>
      </c>
      <c r="B20" s="22"/>
      <c r="C20" s="23"/>
      <c r="D20" s="150">
        <f>DADOS!C21</f>
        <v>18228</v>
      </c>
      <c r="E20" s="24" t="s">
        <v>146</v>
      </c>
      <c r="F20" s="25">
        <v>45772</v>
      </c>
      <c r="G20" s="26">
        <v>18228</v>
      </c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/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18228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18228</v>
      </c>
      <c r="B30" s="47" t="s">
        <v>140</v>
      </c>
      <c r="C30" s="152"/>
      <c r="D30" s="152"/>
      <c r="E30" s="152"/>
      <c r="F30" s="48"/>
    </row>
    <row r="31" spans="1:7" ht="15" customHeight="1" thickBot="1" x14ac:dyDescent="0.3">
      <c r="A31" s="47" t="s">
        <v>110</v>
      </c>
      <c r="C31" s="156">
        <f>G25</f>
        <v>0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DADOS!B$21</f>
        <v>abril</v>
      </c>
      <c r="E35" s="64"/>
      <c r="F35" s="155" t="s">
        <v>111</v>
      </c>
      <c r="G35" s="41">
        <f>G103</f>
        <v>18228</v>
      </c>
    </row>
    <row r="36" spans="1:7" ht="15.75" hidden="1" thickBot="1" x14ac:dyDescent="0.3">
      <c r="A36" s="153" t="s">
        <v>27</v>
      </c>
      <c r="B36" s="18"/>
      <c r="C36" s="19"/>
      <c r="D36" s="154" t="str">
        <f>DADOS!B$21</f>
        <v>abril</v>
      </c>
      <c r="E36" s="64"/>
      <c r="F36" s="155" t="s">
        <v>111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DADOS!B$21</f>
        <v>abril</v>
      </c>
      <c r="E37" s="64"/>
      <c r="F37" s="155" t="s">
        <v>111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DADOS!B$21</f>
        <v>abril</v>
      </c>
      <c r="E38" s="64"/>
      <c r="F38" s="155" t="s">
        <v>111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DADOS!B$21</f>
        <v>abril</v>
      </c>
      <c r="E39" s="64"/>
      <c r="F39" s="155" t="s">
        <v>9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DADOS!B$21</f>
        <v>abril</v>
      </c>
      <c r="E40" s="64"/>
      <c r="F40" s="155" t="s">
        <v>111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18228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0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0</v>
      </c>
    </row>
    <row r="45" spans="1:7" ht="50.25" customHeight="1" x14ac:dyDescent="0.25">
      <c r="A45" s="258" t="s">
        <v>149</v>
      </c>
      <c r="B45" s="258"/>
      <c r="C45" s="258"/>
      <c r="D45" s="258"/>
      <c r="E45" s="258"/>
      <c r="F45" s="258"/>
      <c r="G45" s="258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 t="s">
        <v>147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37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38</v>
      </c>
      <c r="B66" s="4"/>
      <c r="C66" s="14">
        <f>C16</f>
        <v>1</v>
      </c>
      <c r="D66" s="4"/>
      <c r="E66" s="5"/>
    </row>
    <row r="67" spans="1:12" ht="15.75" thickBot="1" x14ac:dyDescent="0.3">
      <c r="A67" s="76" t="s">
        <v>39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40</v>
      </c>
      <c r="B68" s="64"/>
      <c r="C68" s="78" t="s">
        <v>41</v>
      </c>
      <c r="D68" s="79"/>
      <c r="E68" s="78" t="s">
        <v>42</v>
      </c>
      <c r="F68" s="64"/>
      <c r="G68" s="80" t="s">
        <v>43</v>
      </c>
    </row>
    <row r="69" spans="1:12" ht="13.5" customHeight="1" thickBot="1" x14ac:dyDescent="0.3">
      <c r="A69" s="81" t="s">
        <v>44</v>
      </c>
      <c r="B69" s="82"/>
      <c r="C69" s="81" t="s">
        <v>44</v>
      </c>
      <c r="D69" s="83"/>
      <c r="E69" s="81" t="s">
        <v>45</v>
      </c>
      <c r="F69" s="82"/>
      <c r="G69" s="84"/>
    </row>
    <row r="70" spans="1:12" ht="13.5" customHeight="1" x14ac:dyDescent="0.25">
      <c r="A70" s="85">
        <v>45776</v>
      </c>
      <c r="B70" s="86"/>
      <c r="C70" s="87" t="s">
        <v>150</v>
      </c>
      <c r="D70" s="86"/>
      <c r="E70" s="87" t="s">
        <v>135</v>
      </c>
      <c r="F70" s="86"/>
      <c r="G70" s="88">
        <v>11780</v>
      </c>
      <c r="L70" s="89"/>
    </row>
    <row r="71" spans="1:12" ht="13.5" customHeight="1" x14ac:dyDescent="0.25">
      <c r="A71" s="90">
        <v>45748</v>
      </c>
      <c r="B71" s="91"/>
      <c r="C71" s="92" t="s">
        <v>148</v>
      </c>
      <c r="D71" s="91"/>
      <c r="E71" s="92" t="s">
        <v>141</v>
      </c>
      <c r="F71" s="91"/>
      <c r="G71" s="93">
        <v>6448</v>
      </c>
    </row>
    <row r="72" spans="1:12" ht="13.5" customHeight="1" x14ac:dyDescent="0.25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0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0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0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0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0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0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0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0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0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0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0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0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  <c r="J99" s="94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DADOS!D$21</f>
        <v>18228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46</v>
      </c>
      <c r="G103" s="100">
        <f>SUM(G70:G102)</f>
        <v>18228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20.25" hidden="1" customHeight="1" thickBot="1" x14ac:dyDescent="0.3">
      <c r="A104" s="76" t="s">
        <v>47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40</v>
      </c>
      <c r="B105" s="51"/>
      <c r="C105" s="78" t="s">
        <v>41</v>
      </c>
      <c r="D105" s="79"/>
      <c r="E105" s="78" t="s">
        <v>42</v>
      </c>
      <c r="F105" s="64"/>
      <c r="G105" s="104" t="s">
        <v>43</v>
      </c>
      <c r="J105" s="103"/>
    </row>
    <row r="106" spans="1:10" ht="13.5" hidden="1" customHeight="1" thickBot="1" x14ac:dyDescent="0.3">
      <c r="A106" s="81" t="s">
        <v>44</v>
      </c>
      <c r="B106" s="105"/>
      <c r="C106" s="81" t="s">
        <v>44</v>
      </c>
      <c r="D106" s="83"/>
      <c r="E106" s="81" t="s">
        <v>45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DADOS!E$21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48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49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40</v>
      </c>
      <c r="B113" s="51"/>
      <c r="C113" s="78" t="s">
        <v>41</v>
      </c>
      <c r="D113" s="79"/>
      <c r="E113" s="78" t="s">
        <v>42</v>
      </c>
      <c r="F113" s="64"/>
      <c r="G113" s="104" t="s">
        <v>43</v>
      </c>
      <c r="H113" s="101"/>
      <c r="J113" s="102"/>
    </row>
    <row r="114" spans="1:10" ht="13.5" hidden="1" customHeight="1" thickBot="1" x14ac:dyDescent="0.3">
      <c r="A114" s="81"/>
      <c r="B114" s="105"/>
      <c r="C114" s="81"/>
      <c r="D114" s="83"/>
      <c r="E114" s="81"/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2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2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95"/>
      <c r="B125" s="96"/>
      <c r="C125" s="95"/>
      <c r="D125" s="96"/>
      <c r="E125" s="95"/>
      <c r="F125" s="96"/>
      <c r="G125" s="97"/>
      <c r="H125" s="101"/>
      <c r="J125" s="98">
        <f>DADOS!F$21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50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51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40</v>
      </c>
      <c r="B128" s="51"/>
      <c r="C128" s="78" t="s">
        <v>41</v>
      </c>
      <c r="D128" s="79"/>
      <c r="E128" s="78" t="s">
        <v>42</v>
      </c>
      <c r="F128" s="64"/>
      <c r="G128" s="104" t="s">
        <v>43</v>
      </c>
      <c r="H128" s="101"/>
      <c r="J128" s="102"/>
    </row>
    <row r="129" spans="1:10" ht="13.5" hidden="1" customHeight="1" thickBot="1" x14ac:dyDescent="0.3">
      <c r="A129" s="81" t="s">
        <v>44</v>
      </c>
      <c r="B129" s="105"/>
      <c r="C129" s="81" t="s">
        <v>44</v>
      </c>
      <c r="D129" s="83"/>
      <c r="E129" s="81" t="s">
        <v>45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5"/>
      <c r="B137" s="96"/>
      <c r="C137" s="95"/>
      <c r="D137" s="96"/>
      <c r="E137" s="95"/>
      <c r="F137" s="96"/>
      <c r="G137" s="97"/>
      <c r="H137" s="101"/>
      <c r="J137" s="98">
        <f>DADOS!G$21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52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thickBot="1" x14ac:dyDescent="0.3">
      <c r="A139" s="76" t="s">
        <v>53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40</v>
      </c>
      <c r="B140" s="51"/>
      <c r="C140" s="78" t="s">
        <v>41</v>
      </c>
      <c r="D140" s="79"/>
      <c r="E140" s="78" t="s">
        <v>42</v>
      </c>
      <c r="F140" s="64"/>
      <c r="G140" s="104" t="s">
        <v>43</v>
      </c>
      <c r="H140" s="101"/>
      <c r="J140" s="102"/>
    </row>
    <row r="141" spans="1:10" ht="13.5" hidden="1" customHeight="1" thickBot="1" x14ac:dyDescent="0.3">
      <c r="A141" s="81" t="s">
        <v>44</v>
      </c>
      <c r="B141" s="105"/>
      <c r="C141" s="81" t="s">
        <v>44</v>
      </c>
      <c r="D141" s="83"/>
      <c r="E141" s="81" t="s">
        <v>45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thickBot="1" x14ac:dyDescent="0.3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thickBot="1" x14ac:dyDescent="0.3">
      <c r="A144" s="65"/>
      <c r="B144" s="35"/>
      <c r="C144" s="35"/>
      <c r="D144" s="66"/>
      <c r="E144" s="35"/>
      <c r="F144" s="110" t="s">
        <v>54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55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40</v>
      </c>
      <c r="B146" s="51"/>
      <c r="C146" s="78" t="s">
        <v>41</v>
      </c>
      <c r="D146" s="79"/>
      <c r="E146" s="78" t="s">
        <v>42</v>
      </c>
      <c r="F146" s="64"/>
      <c r="G146" s="104" t="s">
        <v>43</v>
      </c>
      <c r="H146" s="101"/>
      <c r="J146" s="102"/>
    </row>
    <row r="147" spans="1:10" ht="13.5" hidden="1" customHeight="1" thickBot="1" x14ac:dyDescent="0.3">
      <c r="A147" s="81" t="s">
        <v>44</v>
      </c>
      <c r="B147" s="105"/>
      <c r="C147" s="81" t="s">
        <v>44</v>
      </c>
      <c r="D147" s="83"/>
      <c r="E147" s="81" t="s">
        <v>45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DADOS!I$21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56</v>
      </c>
      <c r="G153" s="100">
        <f>SUM(G148:G152)</f>
        <v>0</v>
      </c>
      <c r="H153" s="101"/>
      <c r="J153" s="98">
        <f>DADOS!J$21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57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58</v>
      </c>
      <c r="G155" s="119">
        <f>SUM(G154+G103)</f>
        <v>18228</v>
      </c>
      <c r="H155" s="101" t="str">
        <f>IF(G155&gt;J155,"DIMINUIR VALOR",IF(G155&lt;J155,"AUMENTAR VALOR",""))</f>
        <v/>
      </c>
      <c r="J155" s="117">
        <f>J102+J153</f>
        <v>18228</v>
      </c>
    </row>
    <row r="156" spans="1:10" ht="27" customHeight="1" x14ac:dyDescent="0.25">
      <c r="A156" s="251" t="s">
        <v>59</v>
      </c>
      <c r="B156" s="251"/>
      <c r="C156" s="251"/>
      <c r="D156" s="251"/>
      <c r="E156" s="251"/>
      <c r="F156" s="251"/>
      <c r="G156" s="251"/>
      <c r="H156" s="101"/>
      <c r="J156" s="102"/>
    </row>
    <row r="157" spans="1:10" ht="13.5" customHeight="1" x14ac:dyDescent="0.25">
      <c r="B157" s="74" t="s">
        <v>60</v>
      </c>
      <c r="C157" t="str">
        <f>C47</f>
        <v>15 de maio de 2025.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61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62</v>
      </c>
      <c r="B175" s="10"/>
      <c r="C175" s="10"/>
      <c r="D175" s="10"/>
      <c r="E175" s="10"/>
    </row>
    <row r="176" spans="1:10" x14ac:dyDescent="0.25">
      <c r="A176" t="s">
        <v>63</v>
      </c>
    </row>
    <row r="177" spans="1:7" x14ac:dyDescent="0.25">
      <c r="A177" s="12">
        <f>C16</f>
        <v>1</v>
      </c>
      <c r="B177" s="123" t="s">
        <v>64</v>
      </c>
      <c r="C177" t="str">
        <f>A13</f>
        <v>TERMO DE COLABORAÇÃO</v>
      </c>
      <c r="D177" s="10"/>
      <c r="E177" s="10" t="str">
        <f>D13</f>
        <v>148/2025</v>
      </c>
      <c r="F177" s="12" t="str">
        <f>E13</f>
        <v>ADITAMENTO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60</v>
      </c>
      <c r="C179" s="10" t="str">
        <f>C47</f>
        <v>15 de maio de 2025.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wd2r5QH5pBzYTc56zw9I/aL9pisnt6nUpATLTf7bKUJx3nOpQt5d6PLIEWWfV5uL0LkWGnH+qI7NrztlkbJb0w==" saltValue="LX+tWHAaT4kH38uFeDolUg==" spinCount="100000" sheet="1" objects="1" scenarios="1" selectLockedCells="1" selectUn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167" priority="20" operator="notBetween">
      <formula>$J$102*0.05</formula>
      <formula>-$J$102*0.05</formula>
    </cfRule>
    <cfRule type="cellIs" dxfId="166" priority="21" operator="greaterThan">
      <formula>$J$102*0.05</formula>
    </cfRule>
    <cfRule type="cellIs" priority="22" operator="greaterThan">
      <formula>$J$102*0.05</formula>
    </cfRule>
  </conditionalFormatting>
  <conditionalFormatting sqref="J111">
    <cfRule type="cellIs" dxfId="165" priority="12" operator="notBetween">
      <formula>$J$102*0.05</formula>
      <formula>-$J$102*0.05</formula>
    </cfRule>
    <cfRule type="cellIs" dxfId="164" priority="13" operator="greaterThan">
      <formula>$J$102*0.05</formula>
    </cfRule>
    <cfRule type="cellIs" priority="14" operator="greaterThan">
      <formula>$J$102*0.05</formula>
    </cfRule>
  </conditionalFormatting>
  <conditionalFormatting sqref="J112:J122 J127:J134 J139:J147 J156:J163">
    <cfRule type="cellIs" dxfId="163" priority="23" operator="notEqual">
      <formula>"""0"""</formula>
    </cfRule>
  </conditionalFormatting>
  <conditionalFormatting sqref="J126">
    <cfRule type="cellIs" dxfId="162" priority="9" operator="notBetween">
      <formula>$J$102*0.05</formula>
      <formula>-$J$102*0.05</formula>
    </cfRule>
    <cfRule type="cellIs" dxfId="161" priority="10" operator="greaterThan">
      <formula>$J$102*0.05</formula>
    </cfRule>
    <cfRule type="cellIs" priority="11" operator="greaterThan">
      <formula>$J$102*0.05</formula>
    </cfRule>
  </conditionalFormatting>
  <conditionalFormatting sqref="J138">
    <cfRule type="cellIs" dxfId="160" priority="6" operator="notBetween">
      <formula>$J$102*0.05</formula>
      <formula>-$J$102*0.05</formula>
    </cfRule>
    <cfRule type="cellIs" dxfId="159" priority="7" operator="greaterThan">
      <formula>$J$102*0.05</formula>
    </cfRule>
    <cfRule type="cellIs" priority="8" operator="greaterThan">
      <formula>$J$102*0.05</formula>
    </cfRule>
  </conditionalFormatting>
  <conditionalFormatting sqref="J151">
    <cfRule type="cellIs" dxfId="158" priority="3" operator="notBetween">
      <formula>$J$102*0.05</formula>
      <formula>-$J$102*0.05</formula>
    </cfRule>
    <cfRule type="cellIs" dxfId="157" priority="4" operator="greaterThan">
      <formula>$J$102*0.05</formula>
    </cfRule>
    <cfRule type="cellIs" priority="5" operator="greaterThan">
      <formula>$J$102*0.05</formula>
    </cfRule>
  </conditionalFormatting>
  <conditionalFormatting sqref="J154">
    <cfRule type="cellIs" dxfId="156" priority="15" operator="notBetween">
      <formula>$J$102*0.05</formula>
      <formula>-$J$102*0.05</formula>
    </cfRule>
    <cfRule type="cellIs" dxfId="155" priority="16" operator="greaterThan">
      <formula>$J$102*0.05</formula>
    </cfRule>
    <cfRule type="cellIs" priority="17" operator="greaterThan">
      <formula>$J$102*0.05</formula>
    </cfRule>
  </conditionalFormatting>
  <conditionalFormatting sqref="J155">
    <cfRule type="cellIs" dxfId="154" priority="2" operator="notEqual">
      <formula>$G$155</formula>
    </cfRule>
  </conditionalFormatting>
  <pageMargins left="0.62992125984251968" right="0.23622047244094488" top="0.78740157480314965" bottom="0.55118110236220474" header="0.31496062992125984" footer="0.23622047244094488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87"/>
  <sheetViews>
    <sheetView topLeftCell="A62" workbookViewId="0">
      <selection activeCell="G22" sqref="G22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2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2" t="s">
        <v>3</v>
      </c>
      <c r="B18" s="253"/>
      <c r="C18" s="252" t="s">
        <v>4</v>
      </c>
      <c r="D18" s="253"/>
      <c r="E18" s="256" t="s">
        <v>5</v>
      </c>
      <c r="F18" s="256" t="s">
        <v>6</v>
      </c>
      <c r="G18" s="20" t="s">
        <v>7</v>
      </c>
    </row>
    <row r="19" spans="1:7" ht="14.25" customHeight="1" thickBot="1" x14ac:dyDescent="0.3">
      <c r="A19" s="254"/>
      <c r="B19" s="255"/>
      <c r="C19" s="254"/>
      <c r="D19" s="255"/>
      <c r="E19" s="257"/>
      <c r="F19" s="257"/>
      <c r="G19" s="21" t="s">
        <v>8</v>
      </c>
    </row>
    <row r="20" spans="1:7" ht="15.75" thickBot="1" x14ac:dyDescent="0.3">
      <c r="A20" s="33" t="s">
        <v>111</v>
      </c>
      <c r="B20" s="22"/>
      <c r="C20" s="23"/>
      <c r="D20" s="150">
        <f>DADOS!C22</f>
        <v>18228</v>
      </c>
      <c r="E20" s="24" t="s">
        <v>146</v>
      </c>
      <c r="F20" s="25">
        <v>45800</v>
      </c>
      <c r="G20" s="26">
        <v>18228</v>
      </c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/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18228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18228</v>
      </c>
      <c r="B30" s="47" t="s">
        <v>140</v>
      </c>
      <c r="C30" s="152"/>
      <c r="D30" s="152"/>
      <c r="E30" s="152"/>
      <c r="F30" s="48"/>
    </row>
    <row r="31" spans="1:7" ht="15" customHeight="1" thickBot="1" x14ac:dyDescent="0.3">
      <c r="A31" s="47" t="s">
        <v>110</v>
      </c>
      <c r="C31" s="156">
        <f>G25</f>
        <v>0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8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8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8" ht="15.75" thickBot="1" x14ac:dyDescent="0.3">
      <c r="A35" s="177" t="s">
        <v>25</v>
      </c>
      <c r="B35" s="178"/>
      <c r="C35" s="19"/>
      <c r="D35" s="154" t="str">
        <f>DADOS!B$22</f>
        <v>maio</v>
      </c>
      <c r="E35" s="64"/>
      <c r="F35" s="155" t="s">
        <v>111</v>
      </c>
      <c r="G35" s="41">
        <f>G103</f>
        <v>18228</v>
      </c>
    </row>
    <row r="36" spans="1:8" ht="15.75" hidden="1" thickBot="1" x14ac:dyDescent="0.3">
      <c r="A36" s="153" t="s">
        <v>27</v>
      </c>
      <c r="B36" s="18"/>
      <c r="C36" s="19"/>
      <c r="D36" s="154" t="str">
        <f>DADOS!B$22</f>
        <v>maio</v>
      </c>
      <c r="E36" s="64"/>
      <c r="F36" s="155" t="s">
        <v>111</v>
      </c>
      <c r="G36" s="41">
        <f>G111</f>
        <v>0</v>
      </c>
    </row>
    <row r="37" spans="1:8" ht="15.75" hidden="1" thickBot="1" x14ac:dyDescent="0.3">
      <c r="A37" s="153" t="s">
        <v>28</v>
      </c>
      <c r="B37" s="18"/>
      <c r="C37" s="19"/>
      <c r="D37" s="154" t="str">
        <f>DADOS!B$22</f>
        <v>maio</v>
      </c>
      <c r="E37" s="64"/>
      <c r="F37" s="155" t="s">
        <v>111</v>
      </c>
      <c r="G37" s="41">
        <f>G126</f>
        <v>0</v>
      </c>
    </row>
    <row r="38" spans="1:8" ht="15.75" hidden="1" thickBot="1" x14ac:dyDescent="0.3">
      <c r="A38" s="153" t="s">
        <v>29</v>
      </c>
      <c r="B38" s="18"/>
      <c r="C38" s="19"/>
      <c r="D38" s="154" t="str">
        <f>DADOS!B$22</f>
        <v>maio</v>
      </c>
      <c r="E38" s="64"/>
      <c r="F38" s="155" t="s">
        <v>111</v>
      </c>
      <c r="G38" s="41">
        <f>G138</f>
        <v>0</v>
      </c>
    </row>
    <row r="39" spans="1:8" ht="15.75" hidden="1" thickBot="1" x14ac:dyDescent="0.3">
      <c r="A39" s="153" t="s">
        <v>30</v>
      </c>
      <c r="B39" s="18"/>
      <c r="C39" s="19"/>
      <c r="D39" s="154" t="str">
        <f>DADOS!B$22</f>
        <v>maio</v>
      </c>
      <c r="E39" s="64"/>
      <c r="F39" s="155" t="s">
        <v>9</v>
      </c>
      <c r="G39" s="41">
        <f>G144</f>
        <v>0</v>
      </c>
    </row>
    <row r="40" spans="1:8" ht="15.75" hidden="1" thickBot="1" x14ac:dyDescent="0.3">
      <c r="A40" s="153" t="s">
        <v>31</v>
      </c>
      <c r="B40" s="18"/>
      <c r="C40" s="19"/>
      <c r="D40" s="154" t="str">
        <f>DADOS!B$22</f>
        <v>maio</v>
      </c>
      <c r="E40" s="19"/>
      <c r="F40" s="155" t="s">
        <v>111</v>
      </c>
      <c r="G40" s="41">
        <f>G153</f>
        <v>0</v>
      </c>
    </row>
    <row r="41" spans="1:8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18228</v>
      </c>
    </row>
    <row r="42" spans="1:8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SUM(G20:G23)-G41</f>
        <v>0</v>
      </c>
      <c r="H42" s="94">
        <f>G26-G41-G25</f>
        <v>0</v>
      </c>
    </row>
    <row r="43" spans="1:8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8" ht="15.75" thickBot="1" x14ac:dyDescent="0.3">
      <c r="A44" s="65" t="s">
        <v>35</v>
      </c>
      <c r="B44" s="35"/>
      <c r="C44" s="35"/>
      <c r="D44" s="35"/>
      <c r="E44" s="35"/>
      <c r="F44" s="66"/>
      <c r="G44" s="41">
        <f>G26-G41-G43</f>
        <v>0</v>
      </c>
    </row>
    <row r="45" spans="1:8" ht="50.25" customHeight="1" x14ac:dyDescent="0.25">
      <c r="A45" s="258" t="s">
        <v>114</v>
      </c>
      <c r="B45" s="258"/>
      <c r="C45" s="258"/>
      <c r="D45" s="258"/>
      <c r="E45" s="258"/>
      <c r="F45" s="258"/>
      <c r="G45" s="258"/>
    </row>
    <row r="46" spans="1:8" ht="6" customHeight="1" x14ac:dyDescent="0.25">
      <c r="A46" s="10"/>
    </row>
    <row r="47" spans="1:8" x14ac:dyDescent="0.25">
      <c r="A47" s="10"/>
      <c r="B47" s="12" t="s">
        <v>36</v>
      </c>
      <c r="C47" s="70" t="s">
        <v>154</v>
      </c>
      <c r="D47" s="10"/>
    </row>
    <row r="48" spans="1:8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37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38</v>
      </c>
      <c r="B66" s="4"/>
      <c r="C66" s="14">
        <f>C16</f>
        <v>2</v>
      </c>
      <c r="D66" s="4"/>
      <c r="E66" s="5"/>
    </row>
    <row r="67" spans="1:12" ht="15.75" thickBot="1" x14ac:dyDescent="0.3">
      <c r="A67" s="76" t="s">
        <v>39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40</v>
      </c>
      <c r="B68" s="64"/>
      <c r="C68" s="78" t="s">
        <v>41</v>
      </c>
      <c r="D68" s="79"/>
      <c r="E68" s="78" t="s">
        <v>42</v>
      </c>
      <c r="F68" s="64"/>
      <c r="G68" s="80" t="s">
        <v>43</v>
      </c>
    </row>
    <row r="69" spans="1:12" ht="13.5" customHeight="1" thickBot="1" x14ac:dyDescent="0.3">
      <c r="A69" s="81" t="s">
        <v>44</v>
      </c>
      <c r="B69" s="82"/>
      <c r="C69" s="81" t="s">
        <v>44</v>
      </c>
      <c r="D69" s="83"/>
      <c r="E69" s="81" t="s">
        <v>45</v>
      </c>
      <c r="F69" s="82"/>
      <c r="G69" s="84"/>
    </row>
    <row r="70" spans="1:12" ht="13.5" customHeight="1" x14ac:dyDescent="0.25">
      <c r="A70" s="85">
        <v>45807</v>
      </c>
      <c r="B70" s="86"/>
      <c r="C70" s="87" t="s">
        <v>153</v>
      </c>
      <c r="D70" s="86"/>
      <c r="E70" s="87" t="s">
        <v>135</v>
      </c>
      <c r="F70" s="86"/>
      <c r="G70" s="88">
        <v>11780</v>
      </c>
      <c r="L70" s="89"/>
    </row>
    <row r="71" spans="1:12" ht="13.5" customHeight="1" x14ac:dyDescent="0.25">
      <c r="A71" s="90">
        <v>45778</v>
      </c>
      <c r="B71" s="91"/>
      <c r="C71" s="250" t="s">
        <v>152</v>
      </c>
      <c r="D71" s="91"/>
      <c r="E71" s="92" t="s">
        <v>151</v>
      </c>
      <c r="F71" s="91"/>
      <c r="G71" s="93">
        <v>6448</v>
      </c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0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0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0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0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0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0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0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0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0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0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0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0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0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0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0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2"/>
      <c r="D102" s="96"/>
      <c r="E102" s="92"/>
      <c r="F102" s="96"/>
      <c r="G102" s="97"/>
      <c r="J102" s="98">
        <f>DADOS!D$22</f>
        <v>18228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46</v>
      </c>
      <c r="G103" s="100">
        <f>SUM(G70:G102)</f>
        <v>18228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20.25" hidden="1" customHeight="1" thickBot="1" x14ac:dyDescent="0.3">
      <c r="A104" s="76" t="s">
        <v>112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40</v>
      </c>
      <c r="B105" s="51"/>
      <c r="C105" s="78" t="s">
        <v>41</v>
      </c>
      <c r="D105" s="79"/>
      <c r="E105" s="78" t="s">
        <v>42</v>
      </c>
      <c r="F105" s="64"/>
      <c r="G105" s="104" t="s">
        <v>43</v>
      </c>
      <c r="J105" s="103"/>
    </row>
    <row r="106" spans="1:10" ht="13.5" hidden="1" customHeight="1" thickBot="1" x14ac:dyDescent="0.3">
      <c r="A106" s="81" t="s">
        <v>44</v>
      </c>
      <c r="B106" s="105"/>
      <c r="C106" s="81" t="s">
        <v>44</v>
      </c>
      <c r="D106" s="83"/>
      <c r="E106" s="81" t="s">
        <v>45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DADOS!E$23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48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49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40</v>
      </c>
      <c r="B113" s="51"/>
      <c r="C113" s="78" t="s">
        <v>41</v>
      </c>
      <c r="D113" s="79"/>
      <c r="E113" s="78" t="s">
        <v>42</v>
      </c>
      <c r="F113" s="64"/>
      <c r="G113" s="104" t="s">
        <v>43</v>
      </c>
      <c r="H113" s="101"/>
      <c r="J113" s="102"/>
    </row>
    <row r="114" spans="1:10" ht="13.5" hidden="1" customHeight="1" thickBot="1" x14ac:dyDescent="0.3">
      <c r="A114" s="81" t="s">
        <v>44</v>
      </c>
      <c r="B114" s="105"/>
      <c r="C114" s="81" t="s">
        <v>44</v>
      </c>
      <c r="D114" s="83"/>
      <c r="E114" s="81" t="s">
        <v>45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0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157"/>
      <c r="B125" s="96"/>
      <c r="C125" s="95"/>
      <c r="D125" s="96"/>
      <c r="E125" s="95"/>
      <c r="F125" s="96"/>
      <c r="G125" s="97"/>
      <c r="H125" s="101"/>
      <c r="J125" s="98">
        <f>DADOS!F$23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50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51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40</v>
      </c>
      <c r="B128" s="51"/>
      <c r="C128" s="78" t="s">
        <v>41</v>
      </c>
      <c r="D128" s="79"/>
      <c r="E128" s="78" t="s">
        <v>42</v>
      </c>
      <c r="F128" s="64"/>
      <c r="G128" s="104" t="s">
        <v>43</v>
      </c>
      <c r="H128" s="101"/>
      <c r="J128" s="102"/>
    </row>
    <row r="129" spans="1:10" ht="13.5" hidden="1" customHeight="1" thickBot="1" x14ac:dyDescent="0.3">
      <c r="A129" s="81" t="s">
        <v>44</v>
      </c>
      <c r="B129" s="105"/>
      <c r="C129" s="81" t="s">
        <v>44</v>
      </c>
      <c r="D129" s="83"/>
      <c r="E129" s="81" t="s">
        <v>45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5"/>
      <c r="B137" s="96"/>
      <c r="C137" s="95"/>
      <c r="D137" s="96"/>
      <c r="E137" s="95"/>
      <c r="F137" s="96"/>
      <c r="G137" s="97"/>
      <c r="H137" s="101"/>
      <c r="J137" s="98">
        <f>DADOS!G$23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52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thickBot="1" x14ac:dyDescent="0.3">
      <c r="A139" s="76" t="s">
        <v>53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40</v>
      </c>
      <c r="B140" s="51"/>
      <c r="C140" s="78" t="s">
        <v>41</v>
      </c>
      <c r="D140" s="79"/>
      <c r="E140" s="78" t="s">
        <v>42</v>
      </c>
      <c r="F140" s="64"/>
      <c r="G140" s="104" t="s">
        <v>43</v>
      </c>
      <c r="H140" s="101"/>
      <c r="J140" s="102"/>
    </row>
    <row r="141" spans="1:10" ht="13.5" hidden="1" customHeight="1" thickBot="1" x14ac:dyDescent="0.3">
      <c r="A141" s="81" t="s">
        <v>44</v>
      </c>
      <c r="B141" s="105"/>
      <c r="C141" s="81" t="s">
        <v>44</v>
      </c>
      <c r="D141" s="83"/>
      <c r="E141" s="81" t="s">
        <v>45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thickBot="1" x14ac:dyDescent="0.3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thickBot="1" x14ac:dyDescent="0.3">
      <c r="A144" s="65"/>
      <c r="B144" s="35"/>
      <c r="C144" s="35"/>
      <c r="D144" s="66"/>
      <c r="E144" s="35"/>
      <c r="F144" s="110" t="s">
        <v>54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55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40</v>
      </c>
      <c r="B146" s="51"/>
      <c r="C146" s="78" t="s">
        <v>41</v>
      </c>
      <c r="D146" s="79"/>
      <c r="E146" s="78" t="s">
        <v>42</v>
      </c>
      <c r="F146" s="64"/>
      <c r="G146" s="104" t="s">
        <v>43</v>
      </c>
      <c r="H146" s="101"/>
      <c r="J146" s="102"/>
    </row>
    <row r="147" spans="1:10" ht="13.5" hidden="1" customHeight="1" thickBot="1" x14ac:dyDescent="0.3">
      <c r="A147" s="81" t="s">
        <v>44</v>
      </c>
      <c r="B147" s="105"/>
      <c r="C147" s="81" t="s">
        <v>44</v>
      </c>
      <c r="D147" s="83"/>
      <c r="E147" s="81" t="s">
        <v>45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DADOS!I$23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56</v>
      </c>
      <c r="G153" s="100">
        <f>SUM(G148:G152)</f>
        <v>0</v>
      </c>
      <c r="H153" s="101"/>
      <c r="J153" s="98">
        <f>DADOS!J$23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57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58</v>
      </c>
      <c r="G155" s="119">
        <f>SUM(G154+G103)</f>
        <v>18228</v>
      </c>
      <c r="H155" s="101" t="str">
        <f>IF(G155&gt;J155,"DIMINUIR VALOR",IF(G155&lt;J155,"AUMENTAR VALOR",""))</f>
        <v/>
      </c>
      <c r="J155" s="117">
        <f>J102+J153</f>
        <v>18228</v>
      </c>
    </row>
    <row r="156" spans="1:10" ht="27" customHeight="1" x14ac:dyDescent="0.25">
      <c r="A156" s="251" t="s">
        <v>59</v>
      </c>
      <c r="B156" s="251"/>
      <c r="C156" s="251"/>
      <c r="D156" s="251"/>
      <c r="E156" s="251"/>
      <c r="F156" s="251"/>
      <c r="G156" s="251"/>
      <c r="H156" s="101"/>
      <c r="J156" s="102"/>
    </row>
    <row r="157" spans="1:10" ht="13.5" customHeight="1" x14ac:dyDescent="0.25">
      <c r="B157" s="74" t="s">
        <v>60</v>
      </c>
      <c r="C157" t="str">
        <f>C47</f>
        <v>18 de junho de 2025.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70" spans="1:7" x14ac:dyDescent="0.25">
      <c r="B170" s="9"/>
    </row>
    <row r="171" spans="1:7" x14ac:dyDescent="0.25">
      <c r="B171" s="9"/>
    </row>
    <row r="172" spans="1:7" ht="15.75" x14ac:dyDescent="0.25">
      <c r="A172" s="120" t="s">
        <v>61</v>
      </c>
      <c r="B172" s="121"/>
      <c r="C172" s="120"/>
      <c r="D172" s="122"/>
      <c r="E172" s="3"/>
      <c r="F172" s="3"/>
      <c r="G172" s="3"/>
    </row>
    <row r="173" spans="1:7" x14ac:dyDescent="0.25">
      <c r="B173" s="9"/>
    </row>
    <row r="174" spans="1:7" x14ac:dyDescent="0.25">
      <c r="B174" s="7"/>
    </row>
    <row r="175" spans="1:7" x14ac:dyDescent="0.25">
      <c r="A175" s="10" t="s">
        <v>62</v>
      </c>
      <c r="B175" s="10"/>
      <c r="C175" s="10"/>
      <c r="D175" s="10"/>
      <c r="E175" s="10"/>
    </row>
    <row r="176" spans="1:7" x14ac:dyDescent="0.25">
      <c r="A176" t="s">
        <v>63</v>
      </c>
    </row>
    <row r="177" spans="1:7" x14ac:dyDescent="0.25">
      <c r="A177" s="12">
        <f>C16</f>
        <v>2</v>
      </c>
      <c r="B177" s="123" t="s">
        <v>64</v>
      </c>
      <c r="C177" t="str">
        <f>A13</f>
        <v>TERMO DE COLABORAÇÃO</v>
      </c>
      <c r="D177" s="10"/>
      <c r="E177" s="10" t="str">
        <f>D13</f>
        <v>148/2025</v>
      </c>
      <c r="F177" s="12" t="str">
        <f>E13</f>
        <v>ADITAMENTO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60</v>
      </c>
      <c r="C179" s="10" t="str">
        <f>C47</f>
        <v>18 de junho de 2025.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+YhJqRyZoI2Dy4I5o+UmMUukpUzWJGI62w2sfqDNR/kmy3o9xvstcYefCizWmd0bRogXNc1ErKOa4nIVhQYh0A==" saltValue="GMgq22J4LE0zwqJfZYBV5Q==" spinCount="100000" sheet="1" objects="1" scenarios="1" selectLockedCells="1" selectUn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153" priority="21" operator="notBetween">
      <formula>$J$102*0.05</formula>
      <formula>-$J$102*0.05</formula>
    </cfRule>
    <cfRule type="cellIs" dxfId="152" priority="22" operator="greaterThan">
      <formula>$J$102*0.05</formula>
    </cfRule>
    <cfRule type="cellIs" priority="23" operator="greaterThan">
      <formula>$J$102*0.05</formula>
    </cfRule>
  </conditionalFormatting>
  <conditionalFormatting sqref="J111">
    <cfRule type="cellIs" dxfId="151" priority="13" operator="notBetween">
      <formula>$J$102*0.05</formula>
      <formula>-$J$102*0.05</formula>
    </cfRule>
    <cfRule type="cellIs" dxfId="150" priority="14" operator="greaterThan">
      <formula>$J$102*0.05</formula>
    </cfRule>
    <cfRule type="cellIs" priority="15" operator="greaterThan">
      <formula>$J$102*0.05</formula>
    </cfRule>
  </conditionalFormatting>
  <conditionalFormatting sqref="J112:J122 J127:J134 J139:J147 J156:J160">
    <cfRule type="cellIs" dxfId="149" priority="24" operator="notEqual">
      <formula>"""0"""</formula>
    </cfRule>
  </conditionalFormatting>
  <conditionalFormatting sqref="J126">
    <cfRule type="cellIs" dxfId="148" priority="10" operator="notBetween">
      <formula>$J$102*0.05</formula>
      <formula>-$J$102*0.05</formula>
    </cfRule>
    <cfRule type="cellIs" dxfId="147" priority="11" operator="greaterThan">
      <formula>$J$102*0.05</formula>
    </cfRule>
    <cfRule type="cellIs" priority="12" operator="greaterThan">
      <formula>$J$102*0.05</formula>
    </cfRule>
  </conditionalFormatting>
  <conditionalFormatting sqref="J138">
    <cfRule type="cellIs" dxfId="146" priority="7" operator="notBetween">
      <formula>$J$102*0.05</formula>
      <formula>-$J$102*0.05</formula>
    </cfRule>
    <cfRule type="cellIs" dxfId="145" priority="8" operator="greaterThan">
      <formula>$J$102*0.05</formula>
    </cfRule>
    <cfRule type="cellIs" priority="9" operator="greaterThan">
      <formula>$J$102*0.05</formula>
    </cfRule>
  </conditionalFormatting>
  <conditionalFormatting sqref="J151">
    <cfRule type="cellIs" dxfId="144" priority="4" operator="notBetween">
      <formula>$J$102*0.05</formula>
      <formula>-$J$102*0.05</formula>
    </cfRule>
    <cfRule type="cellIs" dxfId="143" priority="5" operator="greaterThan">
      <formula>$J$102*0.05</formula>
    </cfRule>
    <cfRule type="cellIs" priority="6" operator="greaterThan">
      <formula>$J$102*0.05</formula>
    </cfRule>
  </conditionalFormatting>
  <conditionalFormatting sqref="J154">
    <cfRule type="cellIs" dxfId="142" priority="16" operator="notBetween">
      <formula>$J$102*0.05</formula>
      <formula>-$J$102*0.05</formula>
    </cfRule>
    <cfRule type="cellIs" dxfId="141" priority="17" operator="greaterThan">
      <formula>$J$102*0.05</formula>
    </cfRule>
    <cfRule type="cellIs" priority="18" operator="greaterThan">
      <formula>$J$102*0.05</formula>
    </cfRule>
  </conditionalFormatting>
  <conditionalFormatting sqref="J155">
    <cfRule type="cellIs" dxfId="140" priority="3" operator="notEqual">
      <formula>$G$155</formula>
    </cfRule>
  </conditionalFormatting>
  <pageMargins left="0.62992125984251968" right="0.23622047244094488" top="0.78740157480314965" bottom="0.55118110236220474" header="0.31496062992125984" footer="0.23622047244094488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87"/>
  <sheetViews>
    <sheetView topLeftCell="A56" workbookViewId="0">
      <selection activeCell="E71" sqref="E71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3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2" t="s">
        <v>3</v>
      </c>
      <c r="B18" s="253"/>
      <c r="C18" s="252" t="s">
        <v>4</v>
      </c>
      <c r="D18" s="253"/>
      <c r="E18" s="256" t="s">
        <v>5</v>
      </c>
      <c r="F18" s="256" t="s">
        <v>6</v>
      </c>
      <c r="G18" s="20" t="s">
        <v>7</v>
      </c>
    </row>
    <row r="19" spans="1:7" ht="14.25" customHeight="1" thickBot="1" x14ac:dyDescent="0.3">
      <c r="A19" s="254"/>
      <c r="B19" s="255"/>
      <c r="C19" s="254"/>
      <c r="D19" s="255"/>
      <c r="E19" s="257"/>
      <c r="F19" s="257"/>
      <c r="G19" s="21" t="s">
        <v>8</v>
      </c>
    </row>
    <row r="20" spans="1:7" ht="15.75" thickBot="1" x14ac:dyDescent="0.3">
      <c r="A20" s="33" t="s">
        <v>111</v>
      </c>
      <c r="B20" s="22"/>
      <c r="C20" s="23"/>
      <c r="D20" s="150">
        <f>DADOS!C23</f>
        <v>18228</v>
      </c>
      <c r="E20" s="24" t="s">
        <v>146</v>
      </c>
      <c r="F20" s="25">
        <v>45833</v>
      </c>
      <c r="G20" s="26">
        <v>18228</v>
      </c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2'!G44</f>
        <v>0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18228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18228</v>
      </c>
      <c r="B30" s="47" t="s">
        <v>140</v>
      </c>
      <c r="C30" s="152"/>
      <c r="D30" s="152"/>
      <c r="E30" s="152"/>
      <c r="F30" s="48"/>
    </row>
    <row r="31" spans="1:7" ht="15" customHeight="1" thickBot="1" x14ac:dyDescent="0.3">
      <c r="A31" s="47" t="s">
        <v>110</v>
      </c>
      <c r="C31" s="156">
        <f>G25</f>
        <v>0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8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8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8" ht="15.75" thickBot="1" x14ac:dyDescent="0.3">
      <c r="A35" s="177" t="s">
        <v>25</v>
      </c>
      <c r="B35" s="178"/>
      <c r="C35" s="19"/>
      <c r="D35" s="154" t="str">
        <f>DADOS!B$23</f>
        <v>junho</v>
      </c>
      <c r="E35" s="64"/>
      <c r="F35" s="155" t="s">
        <v>111</v>
      </c>
      <c r="G35" s="41">
        <f>G103</f>
        <v>18228</v>
      </c>
    </row>
    <row r="36" spans="1:8" ht="15.75" hidden="1" thickBot="1" x14ac:dyDescent="0.3">
      <c r="A36" s="153" t="s">
        <v>27</v>
      </c>
      <c r="B36" s="18"/>
      <c r="C36" s="19"/>
      <c r="D36" s="154" t="str">
        <f>DADOS!B$23</f>
        <v>junho</v>
      </c>
      <c r="E36" s="64"/>
      <c r="F36" s="155" t="s">
        <v>111</v>
      </c>
      <c r="G36" s="41">
        <f>G111</f>
        <v>0</v>
      </c>
    </row>
    <row r="37" spans="1:8" ht="15.75" hidden="1" thickBot="1" x14ac:dyDescent="0.3">
      <c r="A37" s="153" t="s">
        <v>28</v>
      </c>
      <c r="B37" s="18"/>
      <c r="C37" s="19"/>
      <c r="D37" s="154" t="str">
        <f>DADOS!B$23</f>
        <v>junho</v>
      </c>
      <c r="E37" s="64"/>
      <c r="F37" s="155" t="s">
        <v>111</v>
      </c>
      <c r="G37" s="41">
        <f>G126</f>
        <v>0</v>
      </c>
    </row>
    <row r="38" spans="1:8" ht="15.75" hidden="1" thickBot="1" x14ac:dyDescent="0.3">
      <c r="A38" s="153" t="s">
        <v>29</v>
      </c>
      <c r="B38" s="18"/>
      <c r="C38" s="19"/>
      <c r="D38" s="154" t="str">
        <f>DADOS!B$23</f>
        <v>junho</v>
      </c>
      <c r="E38" s="64"/>
      <c r="F38" s="155" t="s">
        <v>111</v>
      </c>
      <c r="G38" s="41">
        <f>G138</f>
        <v>0</v>
      </c>
    </row>
    <row r="39" spans="1:8" ht="15.75" hidden="1" thickBot="1" x14ac:dyDescent="0.3">
      <c r="A39" s="153" t="s">
        <v>30</v>
      </c>
      <c r="B39" s="18"/>
      <c r="C39" s="19"/>
      <c r="D39" s="154" t="str">
        <f>DADOS!B$23</f>
        <v>junho</v>
      </c>
      <c r="E39" s="64"/>
      <c r="F39" s="155" t="s">
        <v>9</v>
      </c>
      <c r="G39" s="41">
        <f>G144</f>
        <v>0</v>
      </c>
    </row>
    <row r="40" spans="1:8" ht="15.75" hidden="1" thickBot="1" x14ac:dyDescent="0.3">
      <c r="A40" s="153" t="s">
        <v>31</v>
      </c>
      <c r="B40" s="18"/>
      <c r="C40" s="19"/>
      <c r="D40" s="154" t="str">
        <f>DADOS!B$23</f>
        <v>junho</v>
      </c>
      <c r="E40" s="19"/>
      <c r="F40" s="155" t="s">
        <v>111</v>
      </c>
      <c r="G40" s="41">
        <f>G153</f>
        <v>0</v>
      </c>
    </row>
    <row r="41" spans="1:8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18228</v>
      </c>
    </row>
    <row r="42" spans="1:8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0</v>
      </c>
      <c r="H42" s="94"/>
    </row>
    <row r="43" spans="1:8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8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0</v>
      </c>
    </row>
    <row r="45" spans="1:8" ht="50.25" customHeight="1" x14ac:dyDescent="0.25">
      <c r="A45" s="258" t="s">
        <v>114</v>
      </c>
      <c r="B45" s="258"/>
      <c r="C45" s="258"/>
      <c r="D45" s="258"/>
      <c r="E45" s="258"/>
      <c r="F45" s="258"/>
      <c r="G45" s="258"/>
    </row>
    <row r="46" spans="1:8" ht="6" customHeight="1" x14ac:dyDescent="0.25">
      <c r="A46" s="10"/>
    </row>
    <row r="47" spans="1:8" x14ac:dyDescent="0.25">
      <c r="A47" s="10"/>
      <c r="B47" s="12" t="s">
        <v>36</v>
      </c>
      <c r="C47" s="70" t="s">
        <v>155</v>
      </c>
      <c r="D47" s="10"/>
    </row>
    <row r="48" spans="1:8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37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38</v>
      </c>
      <c r="B66" s="4"/>
      <c r="C66" s="14">
        <f>C16</f>
        <v>3</v>
      </c>
      <c r="D66" s="4"/>
      <c r="E66" s="5"/>
    </row>
    <row r="67" spans="1:12" ht="15.75" thickBot="1" x14ac:dyDescent="0.3">
      <c r="A67" s="76" t="s">
        <v>39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40</v>
      </c>
      <c r="B68" s="64"/>
      <c r="C68" s="78" t="s">
        <v>41</v>
      </c>
      <c r="D68" s="79"/>
      <c r="E68" s="78" t="s">
        <v>42</v>
      </c>
      <c r="F68" s="64"/>
      <c r="G68" s="80" t="s">
        <v>43</v>
      </c>
    </row>
    <row r="69" spans="1:12" ht="13.5" customHeight="1" thickBot="1" x14ac:dyDescent="0.3">
      <c r="A69" s="81" t="s">
        <v>44</v>
      </c>
      <c r="B69" s="82"/>
      <c r="C69" s="81" t="s">
        <v>44</v>
      </c>
      <c r="D69" s="83"/>
      <c r="E69" s="81" t="s">
        <v>45</v>
      </c>
      <c r="F69" s="82"/>
      <c r="G69" s="84"/>
    </row>
    <row r="70" spans="1:12" ht="13.5" customHeight="1" x14ac:dyDescent="0.25">
      <c r="A70" s="85">
        <v>45834</v>
      </c>
      <c r="B70" s="86"/>
      <c r="C70" s="87" t="s">
        <v>157</v>
      </c>
      <c r="D70" s="86"/>
      <c r="E70" s="87" t="s">
        <v>135</v>
      </c>
      <c r="F70" s="86"/>
      <c r="G70" s="88">
        <v>11780</v>
      </c>
      <c r="L70" s="89"/>
    </row>
    <row r="71" spans="1:12" ht="13.5" customHeight="1" x14ac:dyDescent="0.25">
      <c r="A71" s="90">
        <v>45809</v>
      </c>
      <c r="B71" s="91"/>
      <c r="C71" s="250" t="s">
        <v>156</v>
      </c>
      <c r="D71" s="91"/>
      <c r="E71" s="92" t="s">
        <v>158</v>
      </c>
      <c r="F71" s="91"/>
      <c r="G71" s="93">
        <v>6448</v>
      </c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0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0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0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0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0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0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0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0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0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0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0"/>
      <c r="B97" s="91"/>
      <c r="C97" s="92"/>
      <c r="D97" s="91"/>
      <c r="E97" s="92"/>
      <c r="F97" s="91"/>
      <c r="G97" s="93"/>
    </row>
    <row r="98" spans="1:10" ht="13.5" hidden="1" customHeight="1" x14ac:dyDescent="0.25">
      <c r="A98" s="90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0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0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0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DADOS!D$23</f>
        <v>18228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46</v>
      </c>
      <c r="G103" s="100">
        <f>SUM(G70:G102)</f>
        <v>18228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20.25" hidden="1" customHeight="1" thickBot="1" x14ac:dyDescent="0.3">
      <c r="A104" s="76" t="s">
        <v>112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40</v>
      </c>
      <c r="B105" s="51"/>
      <c r="C105" s="78" t="s">
        <v>41</v>
      </c>
      <c r="D105" s="79"/>
      <c r="E105" s="78" t="s">
        <v>42</v>
      </c>
      <c r="F105" s="64"/>
      <c r="G105" s="104" t="s">
        <v>43</v>
      </c>
      <c r="J105" s="103"/>
    </row>
    <row r="106" spans="1:10" ht="13.5" hidden="1" customHeight="1" thickBot="1" x14ac:dyDescent="0.3">
      <c r="A106" s="81" t="s">
        <v>44</v>
      </c>
      <c r="B106" s="105"/>
      <c r="C106" s="81" t="s">
        <v>44</v>
      </c>
      <c r="D106" s="83"/>
      <c r="E106" s="81" t="s">
        <v>45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DADOS!E$23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48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49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40</v>
      </c>
      <c r="B113" s="51"/>
      <c r="C113" s="78" t="s">
        <v>41</v>
      </c>
      <c r="D113" s="79"/>
      <c r="E113" s="78" t="s">
        <v>42</v>
      </c>
      <c r="F113" s="64"/>
      <c r="G113" s="104" t="s">
        <v>43</v>
      </c>
      <c r="H113" s="101"/>
      <c r="J113" s="102"/>
    </row>
    <row r="114" spans="1:10" ht="13.5" hidden="1" customHeight="1" thickBot="1" x14ac:dyDescent="0.3">
      <c r="A114" s="81" t="s">
        <v>44</v>
      </c>
      <c r="B114" s="105"/>
      <c r="C114" s="81" t="s">
        <v>44</v>
      </c>
      <c r="D114" s="83"/>
      <c r="E114" s="81" t="s">
        <v>45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0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157"/>
      <c r="B125" s="96"/>
      <c r="C125" s="95"/>
      <c r="D125" s="96"/>
      <c r="E125" s="95"/>
      <c r="F125" s="96"/>
      <c r="G125" s="97"/>
      <c r="H125" s="101"/>
      <c r="J125" s="98">
        <f>DADOS!F$23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50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51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40</v>
      </c>
      <c r="B128" s="51"/>
      <c r="C128" s="78" t="s">
        <v>41</v>
      </c>
      <c r="D128" s="79"/>
      <c r="E128" s="78" t="s">
        <v>42</v>
      </c>
      <c r="F128" s="64"/>
      <c r="G128" s="104" t="s">
        <v>43</v>
      </c>
      <c r="H128" s="101"/>
      <c r="J128" s="102"/>
    </row>
    <row r="129" spans="1:10" ht="13.5" hidden="1" customHeight="1" thickBot="1" x14ac:dyDescent="0.3">
      <c r="A129" s="81" t="s">
        <v>44</v>
      </c>
      <c r="B129" s="105"/>
      <c r="C129" s="81" t="s">
        <v>44</v>
      </c>
      <c r="D129" s="83"/>
      <c r="E129" s="81" t="s">
        <v>45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5"/>
      <c r="B137" s="96"/>
      <c r="C137" s="95"/>
      <c r="D137" s="96"/>
      <c r="E137" s="95"/>
      <c r="F137" s="96"/>
      <c r="G137" s="97"/>
      <c r="H137" s="101"/>
      <c r="J137" s="98">
        <f>DADOS!G$23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52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thickBot="1" x14ac:dyDescent="0.3">
      <c r="A139" s="76" t="s">
        <v>53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40</v>
      </c>
      <c r="B140" s="51"/>
      <c r="C140" s="78" t="s">
        <v>41</v>
      </c>
      <c r="D140" s="79"/>
      <c r="E140" s="78" t="s">
        <v>42</v>
      </c>
      <c r="F140" s="64"/>
      <c r="G140" s="104" t="s">
        <v>43</v>
      </c>
      <c r="H140" s="101"/>
      <c r="J140" s="102"/>
    </row>
    <row r="141" spans="1:10" ht="13.5" hidden="1" customHeight="1" thickBot="1" x14ac:dyDescent="0.3">
      <c r="A141" s="81" t="s">
        <v>44</v>
      </c>
      <c r="B141" s="105"/>
      <c r="C141" s="81" t="s">
        <v>44</v>
      </c>
      <c r="D141" s="83"/>
      <c r="E141" s="81" t="s">
        <v>45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thickBot="1" x14ac:dyDescent="0.3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thickBot="1" x14ac:dyDescent="0.3">
      <c r="A144" s="65"/>
      <c r="B144" s="35"/>
      <c r="C144" s="35"/>
      <c r="D144" s="66"/>
      <c r="E144" s="35"/>
      <c r="F144" s="110" t="s">
        <v>54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55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40</v>
      </c>
      <c r="B146" s="51"/>
      <c r="C146" s="78" t="s">
        <v>41</v>
      </c>
      <c r="D146" s="79"/>
      <c r="E146" s="78" t="s">
        <v>42</v>
      </c>
      <c r="F146" s="64"/>
      <c r="G146" s="104" t="s">
        <v>43</v>
      </c>
      <c r="H146" s="101"/>
      <c r="J146" s="102"/>
    </row>
    <row r="147" spans="1:10" ht="13.5" hidden="1" customHeight="1" thickBot="1" x14ac:dyDescent="0.3">
      <c r="A147" s="81" t="s">
        <v>44</v>
      </c>
      <c r="B147" s="105"/>
      <c r="C147" s="81" t="s">
        <v>44</v>
      </c>
      <c r="D147" s="83"/>
      <c r="E147" s="81" t="s">
        <v>45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DADOS!I$23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56</v>
      </c>
      <c r="G153" s="100">
        <f>SUM(G148:G152)</f>
        <v>0</v>
      </c>
      <c r="H153" s="101"/>
      <c r="J153" s="98">
        <f>DADOS!J$23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57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58</v>
      </c>
      <c r="G155" s="119">
        <f>SUM(G154+G103)</f>
        <v>18228</v>
      </c>
      <c r="H155" s="101" t="str">
        <f>IF(G155&gt;J155,"DIMINUIR VALOR",IF(G155&lt;J155,"AUMENTAR VALOR",""))</f>
        <v/>
      </c>
      <c r="J155" s="117">
        <f>J102+J153</f>
        <v>18228</v>
      </c>
    </row>
    <row r="156" spans="1:10" ht="27" customHeight="1" x14ac:dyDescent="0.25">
      <c r="A156" s="251" t="s">
        <v>59</v>
      </c>
      <c r="B156" s="251"/>
      <c r="C156" s="251"/>
      <c r="D156" s="251"/>
      <c r="E156" s="251"/>
      <c r="F156" s="251"/>
      <c r="G156" s="251"/>
      <c r="H156" s="101"/>
      <c r="J156" s="102"/>
    </row>
    <row r="157" spans="1:10" ht="13.5" customHeight="1" x14ac:dyDescent="0.25">
      <c r="B157" s="74" t="s">
        <v>60</v>
      </c>
      <c r="C157" t="str">
        <f>C47</f>
        <v>15 de julho de 2025.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70" spans="1:7" x14ac:dyDescent="0.25">
      <c r="B170" s="9"/>
    </row>
    <row r="171" spans="1:7" x14ac:dyDescent="0.25">
      <c r="B171" s="9"/>
    </row>
    <row r="172" spans="1:7" ht="15.75" x14ac:dyDescent="0.25">
      <c r="A172" s="120" t="s">
        <v>61</v>
      </c>
      <c r="B172" s="121"/>
      <c r="C172" s="120"/>
      <c r="D172" s="122"/>
      <c r="E172" s="3"/>
      <c r="F172" s="3"/>
      <c r="G172" s="3"/>
    </row>
    <row r="173" spans="1:7" x14ac:dyDescent="0.25">
      <c r="B173" s="9"/>
    </row>
    <row r="174" spans="1:7" x14ac:dyDescent="0.25">
      <c r="B174" s="7"/>
    </row>
    <row r="175" spans="1:7" x14ac:dyDescent="0.25">
      <c r="A175" s="10" t="s">
        <v>62</v>
      </c>
      <c r="B175" s="10"/>
      <c r="C175" s="10"/>
      <c r="D175" s="10"/>
      <c r="E175" s="10"/>
    </row>
    <row r="176" spans="1:7" x14ac:dyDescent="0.25">
      <c r="A176" t="s">
        <v>63</v>
      </c>
    </row>
    <row r="177" spans="1:7" x14ac:dyDescent="0.25">
      <c r="A177" s="12">
        <f>C16</f>
        <v>3</v>
      </c>
      <c r="B177" s="123" t="s">
        <v>64</v>
      </c>
      <c r="C177" t="str">
        <f>A13</f>
        <v>TERMO DE COLABORAÇÃO</v>
      </c>
      <c r="D177" s="10"/>
      <c r="E177" s="10" t="str">
        <f>D13</f>
        <v>148/2025</v>
      </c>
      <c r="F177" s="12" t="str">
        <f>E13</f>
        <v>ADITAMENTO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60</v>
      </c>
      <c r="C179" s="10" t="str">
        <f>C47</f>
        <v>15 de julho de 2025.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0nQ536JsXIpkw96N+T6o2C2ibCo4t0yJZ9hQU6MLx2m+JlgrY++exaiKzVVfP+fBJH1Bak9ZWBjUUJNsceb+og==" saltValue="npRGAEC+S+8RHDrVwkG8hg==" spinCount="100000" sheet="1" objects="1" scenarios="1" selectLockedCells="1" selectUn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139" priority="21" operator="notBetween">
      <formula>$J$102*0.05</formula>
      <formula>-$J$102*0.05</formula>
    </cfRule>
    <cfRule type="cellIs" dxfId="138" priority="22" operator="greaterThan">
      <formula>$J$102*0.05</formula>
    </cfRule>
    <cfRule type="cellIs" priority="23" operator="greaterThan">
      <formula>$J$102*0.05</formula>
    </cfRule>
  </conditionalFormatting>
  <conditionalFormatting sqref="J111">
    <cfRule type="cellIs" dxfId="137" priority="13" operator="notBetween">
      <formula>$J$102*0.05</formula>
      <formula>-$J$102*0.05</formula>
    </cfRule>
    <cfRule type="cellIs" dxfId="136" priority="14" operator="greaterThan">
      <formula>$J$102*0.05</formula>
    </cfRule>
    <cfRule type="cellIs" priority="15" operator="greaterThan">
      <formula>$J$102*0.05</formula>
    </cfRule>
  </conditionalFormatting>
  <conditionalFormatting sqref="J112:J122 J127:J134 J139:J147 J156:J160">
    <cfRule type="cellIs" dxfId="135" priority="24" operator="notEqual">
      <formula>"""0"""</formula>
    </cfRule>
  </conditionalFormatting>
  <conditionalFormatting sqref="J126">
    <cfRule type="cellIs" dxfId="134" priority="10" operator="notBetween">
      <formula>$J$102*0.05</formula>
      <formula>-$J$102*0.05</formula>
    </cfRule>
    <cfRule type="cellIs" dxfId="133" priority="11" operator="greaterThan">
      <formula>$J$102*0.05</formula>
    </cfRule>
    <cfRule type="cellIs" priority="12" operator="greaterThan">
      <formula>$J$102*0.05</formula>
    </cfRule>
  </conditionalFormatting>
  <conditionalFormatting sqref="J138">
    <cfRule type="cellIs" dxfId="132" priority="7" operator="notBetween">
      <formula>$J$102*0.05</formula>
      <formula>-$J$102*0.05</formula>
    </cfRule>
    <cfRule type="cellIs" dxfId="131" priority="8" operator="greaterThan">
      <formula>$J$102*0.05</formula>
    </cfRule>
    <cfRule type="cellIs" priority="9" operator="greaterThan">
      <formula>$J$102*0.05</formula>
    </cfRule>
  </conditionalFormatting>
  <conditionalFormatting sqref="J151">
    <cfRule type="cellIs" dxfId="130" priority="4" operator="notBetween">
      <formula>$J$102*0.05</formula>
      <formula>-$J$102*0.05</formula>
    </cfRule>
    <cfRule type="cellIs" dxfId="129" priority="5" operator="greaterThan">
      <formula>$J$102*0.05</formula>
    </cfRule>
    <cfRule type="cellIs" priority="6" operator="greaterThan">
      <formula>$J$102*0.05</formula>
    </cfRule>
  </conditionalFormatting>
  <conditionalFormatting sqref="J154">
    <cfRule type="cellIs" dxfId="128" priority="16" operator="notBetween">
      <formula>$J$102*0.05</formula>
      <formula>-$J$102*0.05</formula>
    </cfRule>
    <cfRule type="cellIs" dxfId="127" priority="17" operator="greaterThan">
      <formula>$J$102*0.05</formula>
    </cfRule>
    <cfRule type="cellIs" priority="18" operator="greaterThan">
      <formula>$J$102*0.05</formula>
    </cfRule>
  </conditionalFormatting>
  <conditionalFormatting sqref="J155">
    <cfRule type="cellIs" dxfId="126" priority="3" operator="notEqual">
      <formula>$G$155</formula>
    </cfRule>
  </conditionalFormatting>
  <pageMargins left="0.62992125984251968" right="0.23622047244094488" top="0.78740157480314965" bottom="0.55118110236220474" header="0.31496062992125984" footer="0.23622047244094488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87"/>
  <sheetViews>
    <sheetView tabSelected="1" topLeftCell="A59" workbookViewId="0">
      <selection activeCell="E71" sqref="E71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4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2" t="s">
        <v>3</v>
      </c>
      <c r="B18" s="253"/>
      <c r="C18" s="252" t="s">
        <v>4</v>
      </c>
      <c r="D18" s="253"/>
      <c r="E18" s="256" t="s">
        <v>5</v>
      </c>
      <c r="F18" s="256" t="s">
        <v>6</v>
      </c>
      <c r="G18" s="20" t="s">
        <v>7</v>
      </c>
    </row>
    <row r="19" spans="1:7" ht="14.25" customHeight="1" thickBot="1" x14ac:dyDescent="0.3">
      <c r="A19" s="254"/>
      <c r="B19" s="255"/>
      <c r="C19" s="254"/>
      <c r="D19" s="255"/>
      <c r="E19" s="257"/>
      <c r="F19" s="257"/>
      <c r="G19" s="21" t="s">
        <v>8</v>
      </c>
    </row>
    <row r="20" spans="1:7" ht="15.75" thickBot="1" x14ac:dyDescent="0.3">
      <c r="A20" s="33" t="s">
        <v>111</v>
      </c>
      <c r="B20" s="22"/>
      <c r="C20" s="23"/>
      <c r="D20" s="150">
        <f>DADOS!C24</f>
        <v>18228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3'!G44</f>
        <v>0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0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140</v>
      </c>
      <c r="C30" s="152"/>
      <c r="D30" s="152"/>
      <c r="E30" s="152"/>
      <c r="F30" s="48"/>
    </row>
    <row r="31" spans="1:7" ht="15" customHeight="1" thickBot="1" x14ac:dyDescent="0.3">
      <c r="A31" s="47" t="s">
        <v>110</v>
      </c>
      <c r="C31" s="156">
        <f>G25</f>
        <v>0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DADOS!B$24</f>
        <v>julho</v>
      </c>
      <c r="E35" s="64"/>
      <c r="F35" s="155" t="s">
        <v>111</v>
      </c>
      <c r="G35" s="41">
        <f>G103</f>
        <v>18228</v>
      </c>
    </row>
    <row r="36" spans="1:7" ht="15.75" hidden="1" thickBot="1" x14ac:dyDescent="0.3">
      <c r="A36" s="153" t="s">
        <v>27</v>
      </c>
      <c r="B36" s="18"/>
      <c r="C36" s="19"/>
      <c r="D36" s="154" t="str">
        <f>DADOS!B$24</f>
        <v>julho</v>
      </c>
      <c r="E36" s="64"/>
      <c r="F36" s="155" t="s">
        <v>111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DADOS!B$24</f>
        <v>julho</v>
      </c>
      <c r="E37" s="64"/>
      <c r="F37" s="155" t="s">
        <v>111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DADOS!B$24</f>
        <v>julho</v>
      </c>
      <c r="E38" s="64"/>
      <c r="F38" s="155" t="s">
        <v>111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DADOS!B$23</f>
        <v>junho</v>
      </c>
      <c r="E39" s="64"/>
      <c r="F39" s="155" t="s">
        <v>9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DADOS!B$24</f>
        <v>julho</v>
      </c>
      <c r="E40" s="19"/>
      <c r="F40" s="155" t="s">
        <v>111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18228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-18228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-18228</v>
      </c>
    </row>
    <row r="45" spans="1:7" ht="50.25" customHeight="1" x14ac:dyDescent="0.25">
      <c r="A45" s="258" t="s">
        <v>113</v>
      </c>
      <c r="B45" s="258"/>
      <c r="C45" s="258"/>
      <c r="D45" s="258"/>
      <c r="E45" s="258"/>
      <c r="F45" s="258"/>
      <c r="G45" s="258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/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115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38</v>
      </c>
      <c r="B66" s="4"/>
      <c r="C66" s="14">
        <f>C16</f>
        <v>4</v>
      </c>
      <c r="D66" s="4"/>
      <c r="E66" s="5"/>
    </row>
    <row r="67" spans="1:12" ht="15.75" thickBot="1" x14ac:dyDescent="0.3">
      <c r="A67" s="76" t="s">
        <v>39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40</v>
      </c>
      <c r="B68" s="64"/>
      <c r="C68" s="78" t="s">
        <v>41</v>
      </c>
      <c r="D68" s="79"/>
      <c r="E68" s="78" t="s">
        <v>42</v>
      </c>
      <c r="F68" s="64"/>
      <c r="G68" s="80" t="s">
        <v>43</v>
      </c>
    </row>
    <row r="69" spans="1:12" ht="13.5" customHeight="1" thickBot="1" x14ac:dyDescent="0.3">
      <c r="A69" s="81" t="s">
        <v>44</v>
      </c>
      <c r="B69" s="82"/>
      <c r="C69" s="81" t="s">
        <v>44</v>
      </c>
      <c r="D69" s="83"/>
      <c r="E69" s="81" t="s">
        <v>45</v>
      </c>
      <c r="F69" s="82"/>
      <c r="G69" s="84"/>
    </row>
    <row r="70" spans="1:12" ht="13.5" customHeight="1" x14ac:dyDescent="0.25">
      <c r="A70" s="85">
        <v>45860</v>
      </c>
      <c r="B70" s="86"/>
      <c r="C70" s="87" t="s">
        <v>160</v>
      </c>
      <c r="D70" s="86"/>
      <c r="E70" s="87" t="s">
        <v>135</v>
      </c>
      <c r="F70" s="86"/>
      <c r="G70" s="88">
        <v>11000</v>
      </c>
      <c r="L70" s="89"/>
    </row>
    <row r="71" spans="1:12" ht="13.5" customHeight="1" x14ac:dyDescent="0.25">
      <c r="A71" s="90">
        <v>45839</v>
      </c>
      <c r="B71" s="91"/>
      <c r="C71" s="250" t="s">
        <v>159</v>
      </c>
      <c r="D71" s="91"/>
      <c r="E71" s="92" t="s">
        <v>151</v>
      </c>
      <c r="F71" s="91"/>
      <c r="G71" s="93">
        <v>7228</v>
      </c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DADOS!D$24</f>
        <v>18228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46</v>
      </c>
      <c r="G103" s="100">
        <f>SUM(G70:G102)</f>
        <v>18228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20.25" hidden="1" customHeight="1" thickBot="1" x14ac:dyDescent="0.3">
      <c r="A104" s="76" t="s">
        <v>47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40</v>
      </c>
      <c r="B105" s="51"/>
      <c r="C105" s="78" t="s">
        <v>41</v>
      </c>
      <c r="D105" s="79"/>
      <c r="E105" s="78" t="s">
        <v>42</v>
      </c>
      <c r="F105" s="64"/>
      <c r="G105" s="104" t="s">
        <v>43</v>
      </c>
      <c r="J105" s="103"/>
    </row>
    <row r="106" spans="1:10" ht="13.5" hidden="1" customHeight="1" thickBot="1" x14ac:dyDescent="0.3">
      <c r="A106" s="81" t="s">
        <v>44</v>
      </c>
      <c r="B106" s="105"/>
      <c r="C106" s="81" t="s">
        <v>44</v>
      </c>
      <c r="D106" s="83"/>
      <c r="E106" s="81" t="s">
        <v>45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DADOS!E$23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48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49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40</v>
      </c>
      <c r="B113" s="51"/>
      <c r="C113" s="78" t="s">
        <v>41</v>
      </c>
      <c r="D113" s="79"/>
      <c r="E113" s="78" t="s">
        <v>42</v>
      </c>
      <c r="F113" s="64"/>
      <c r="G113" s="104" t="s">
        <v>43</v>
      </c>
      <c r="H113" s="101"/>
      <c r="J113" s="102"/>
    </row>
    <row r="114" spans="1:10" ht="13.5" hidden="1" customHeight="1" thickBot="1" x14ac:dyDescent="0.3">
      <c r="A114" s="81" t="s">
        <v>44</v>
      </c>
      <c r="B114" s="105"/>
      <c r="C114" s="81" t="s">
        <v>44</v>
      </c>
      <c r="D114" s="83"/>
      <c r="E114" s="81" t="s">
        <v>45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0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157"/>
      <c r="B125" s="96"/>
      <c r="C125" s="95"/>
      <c r="D125" s="96"/>
      <c r="E125" s="95"/>
      <c r="F125" s="96"/>
      <c r="G125" s="97"/>
      <c r="H125" s="101"/>
      <c r="J125" s="98">
        <f>DADOS!F$23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50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51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40</v>
      </c>
      <c r="B128" s="51"/>
      <c r="C128" s="78" t="s">
        <v>41</v>
      </c>
      <c r="D128" s="79"/>
      <c r="E128" s="78" t="s">
        <v>42</v>
      </c>
      <c r="F128" s="64"/>
      <c r="G128" s="104" t="s">
        <v>43</v>
      </c>
      <c r="H128" s="101"/>
      <c r="J128" s="102"/>
    </row>
    <row r="129" spans="1:10" ht="13.5" hidden="1" customHeight="1" thickBot="1" x14ac:dyDescent="0.3">
      <c r="A129" s="81" t="s">
        <v>44</v>
      </c>
      <c r="B129" s="105"/>
      <c r="C129" s="81" t="s">
        <v>44</v>
      </c>
      <c r="D129" s="83"/>
      <c r="E129" s="81" t="s">
        <v>45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157"/>
      <c r="B137" s="96"/>
      <c r="C137" s="95"/>
      <c r="D137" s="96"/>
      <c r="E137" s="95"/>
      <c r="F137" s="96"/>
      <c r="G137" s="97"/>
      <c r="H137" s="101"/>
      <c r="J137" s="98">
        <f>DADOS!G$23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52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x14ac:dyDescent="0.25">
      <c r="A139" s="76" t="s">
        <v>53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40</v>
      </c>
      <c r="B140" s="51"/>
      <c r="C140" s="78" t="s">
        <v>41</v>
      </c>
      <c r="D140" s="79"/>
      <c r="E140" s="78" t="s">
        <v>42</v>
      </c>
      <c r="F140" s="64"/>
      <c r="G140" s="104" t="s">
        <v>43</v>
      </c>
      <c r="H140" s="101"/>
      <c r="J140" s="102"/>
    </row>
    <row r="141" spans="1:10" ht="13.5" hidden="1" customHeight="1" x14ac:dyDescent="0.25">
      <c r="A141" s="81" t="s">
        <v>44</v>
      </c>
      <c r="B141" s="105"/>
      <c r="C141" s="81" t="s">
        <v>44</v>
      </c>
      <c r="D141" s="83"/>
      <c r="E141" s="81" t="s">
        <v>45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x14ac:dyDescent="0.25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x14ac:dyDescent="0.25">
      <c r="A144" s="65"/>
      <c r="B144" s="35"/>
      <c r="C144" s="35"/>
      <c r="D144" s="66"/>
      <c r="E144" s="35"/>
      <c r="F144" s="115" t="s">
        <v>54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55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40</v>
      </c>
      <c r="B146" s="51"/>
      <c r="C146" s="78" t="s">
        <v>41</v>
      </c>
      <c r="D146" s="79"/>
      <c r="E146" s="78" t="s">
        <v>42</v>
      </c>
      <c r="F146" s="64"/>
      <c r="G146" s="104" t="s">
        <v>43</v>
      </c>
      <c r="H146" s="101"/>
      <c r="J146" s="102"/>
    </row>
    <row r="147" spans="1:10" ht="13.5" hidden="1" customHeight="1" thickBot="1" x14ac:dyDescent="0.3">
      <c r="A147" s="81" t="s">
        <v>44</v>
      </c>
      <c r="B147" s="105"/>
      <c r="C147" s="81" t="s">
        <v>44</v>
      </c>
      <c r="D147" s="83"/>
      <c r="E147" s="81" t="s">
        <v>45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DADOS!I$23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56</v>
      </c>
      <c r="G153" s="100">
        <f>SUM(G148:G152)</f>
        <v>0</v>
      </c>
      <c r="H153" s="101"/>
      <c r="J153" s="98">
        <f>DADOS!J$23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57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58</v>
      </c>
      <c r="G155" s="119">
        <f>SUM(G154+G103)</f>
        <v>18228</v>
      </c>
      <c r="H155" s="101" t="str">
        <f>IF(G155&gt;J155,"DIMINUIR VALOR",IF(G155&lt;J155,"AUMENTAR VALOR",""))</f>
        <v/>
      </c>
      <c r="J155" s="117">
        <f>J102+J153</f>
        <v>18228</v>
      </c>
    </row>
    <row r="156" spans="1:10" ht="27" customHeight="1" x14ac:dyDescent="0.25">
      <c r="A156" s="251" t="s">
        <v>59</v>
      </c>
      <c r="B156" s="251"/>
      <c r="C156" s="251"/>
      <c r="D156" s="251"/>
      <c r="E156" s="251"/>
      <c r="F156" s="251"/>
      <c r="G156" s="251"/>
      <c r="H156" s="101"/>
      <c r="J156" s="102"/>
    </row>
    <row r="157" spans="1:10" ht="13.5" customHeight="1" x14ac:dyDescent="0.25">
      <c r="B157" s="74" t="s">
        <v>60</v>
      </c>
      <c r="C157">
        <f>C47</f>
        <v>0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61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62</v>
      </c>
      <c r="B175" s="10"/>
      <c r="C175" s="10"/>
      <c r="D175" s="10"/>
      <c r="E175" s="10"/>
    </row>
    <row r="176" spans="1:10" x14ac:dyDescent="0.25">
      <c r="A176" t="s">
        <v>63</v>
      </c>
    </row>
    <row r="177" spans="1:7" x14ac:dyDescent="0.25">
      <c r="A177" s="12">
        <f>C16</f>
        <v>4</v>
      </c>
      <c r="B177" s="123" t="s">
        <v>64</v>
      </c>
      <c r="C177" t="str">
        <f>A13</f>
        <v>TERMO DE COLABORAÇÃO</v>
      </c>
      <c r="D177" s="10"/>
      <c r="E177" s="10" t="str">
        <f>D13</f>
        <v>148/2025</v>
      </c>
      <c r="F177" s="12" t="str">
        <f>E13</f>
        <v>ADITAMENTO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60</v>
      </c>
      <c r="C179" s="10">
        <f>C47</f>
        <v>0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wJekV1OIpqMDAdrALo3zC78PLzD0YfiL40WlXAT/0m6VXWvS+2Fxw02iBbywvd2Xr+KzJB/CDuxKLgBOPlWsBQ==" saltValue="3eqkLYwLcirGj8VMuXHtKA==" spinCount="100000" sheet="1" objects="1" scenarios="1" select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125" priority="21" operator="notBetween">
      <formula>$J$102*0.05</formula>
      <formula>-$J$102*0.05</formula>
    </cfRule>
    <cfRule type="cellIs" dxfId="124" priority="22" operator="greaterThan">
      <formula>$J$102*0.05</formula>
    </cfRule>
    <cfRule type="cellIs" priority="23" operator="greaterThan">
      <formula>$J$102*0.05</formula>
    </cfRule>
  </conditionalFormatting>
  <conditionalFormatting sqref="J111">
    <cfRule type="cellIs" dxfId="123" priority="13" operator="notBetween">
      <formula>$J$102*0.05</formula>
      <formula>-$J$102*0.05</formula>
    </cfRule>
    <cfRule type="cellIs" dxfId="122" priority="14" operator="greaterThan">
      <formula>$J$102*0.05</formula>
    </cfRule>
    <cfRule type="cellIs" priority="15" operator="greaterThan">
      <formula>$J$102*0.05</formula>
    </cfRule>
  </conditionalFormatting>
  <conditionalFormatting sqref="J112:J122 J127:J134 J139:J147 J156:J163">
    <cfRule type="cellIs" dxfId="121" priority="24" operator="notEqual">
      <formula>"""0"""</formula>
    </cfRule>
  </conditionalFormatting>
  <conditionalFormatting sqref="J126">
    <cfRule type="cellIs" dxfId="120" priority="10" operator="notBetween">
      <formula>$J$102*0.05</formula>
      <formula>-$J$102*0.05</formula>
    </cfRule>
    <cfRule type="cellIs" dxfId="119" priority="11" operator="greaterThan">
      <formula>$J$102*0.05</formula>
    </cfRule>
    <cfRule type="cellIs" priority="12" operator="greaterThan">
      <formula>$J$102*0.05</formula>
    </cfRule>
  </conditionalFormatting>
  <conditionalFormatting sqref="J138">
    <cfRule type="cellIs" dxfId="118" priority="7" operator="notBetween">
      <formula>$J$102*0.05</formula>
      <formula>-$J$102*0.05</formula>
    </cfRule>
    <cfRule type="cellIs" dxfId="117" priority="8" operator="greaterThan">
      <formula>$J$102*0.05</formula>
    </cfRule>
    <cfRule type="cellIs" priority="9" operator="greaterThan">
      <formula>$J$102*0.05</formula>
    </cfRule>
  </conditionalFormatting>
  <conditionalFormatting sqref="J151">
    <cfRule type="cellIs" dxfId="116" priority="4" operator="notBetween">
      <formula>$J$102*0.05</formula>
      <formula>-$J$102*0.05</formula>
    </cfRule>
    <cfRule type="cellIs" dxfId="115" priority="5" operator="greaterThan">
      <formula>$J$102*0.05</formula>
    </cfRule>
    <cfRule type="cellIs" priority="6" operator="greaterThan">
      <formula>$J$102*0.05</formula>
    </cfRule>
  </conditionalFormatting>
  <conditionalFormatting sqref="J154">
    <cfRule type="cellIs" dxfId="114" priority="16" operator="notBetween">
      <formula>$J$102*0.05</formula>
      <formula>-$J$102*0.05</formula>
    </cfRule>
    <cfRule type="cellIs" dxfId="113" priority="17" operator="greaterThan">
      <formula>$J$102*0.05</formula>
    </cfRule>
    <cfRule type="cellIs" priority="18" operator="greaterThan">
      <formula>$J$102*0.05</formula>
    </cfRule>
  </conditionalFormatting>
  <conditionalFormatting sqref="J155">
    <cfRule type="cellIs" dxfId="112" priority="3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3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87"/>
  <sheetViews>
    <sheetView view="pageLayout" topLeftCell="A21" zoomScaleNormal="100" workbookViewId="0">
      <selection activeCell="E20" sqref="E20:G20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5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2" t="s">
        <v>3</v>
      </c>
      <c r="B18" s="260"/>
      <c r="C18" s="252" t="s">
        <v>4</v>
      </c>
      <c r="D18" s="260"/>
      <c r="E18" s="256" t="s">
        <v>5</v>
      </c>
      <c r="F18" s="256" t="s">
        <v>6</v>
      </c>
      <c r="G18" s="159" t="s">
        <v>7</v>
      </c>
    </row>
    <row r="19" spans="1:7" ht="14.25" customHeight="1" thickBot="1" x14ac:dyDescent="0.3">
      <c r="A19" s="261"/>
      <c r="B19" s="262"/>
      <c r="C19" s="261"/>
      <c r="D19" s="262"/>
      <c r="E19" s="257"/>
      <c r="F19" s="257"/>
      <c r="G19" s="63" t="s">
        <v>8</v>
      </c>
    </row>
    <row r="20" spans="1:7" ht="15.75" thickBot="1" x14ac:dyDescent="0.3">
      <c r="A20" s="33" t="s">
        <v>111</v>
      </c>
      <c r="B20" s="22"/>
      <c r="C20" s="23"/>
      <c r="D20" s="150">
        <f>DADOS!C25</f>
        <v>18228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4'!G44</f>
        <v>-18228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-18228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140</v>
      </c>
      <c r="C30" s="152"/>
      <c r="D30" s="152"/>
      <c r="E30" s="152"/>
      <c r="F30" s="48"/>
    </row>
    <row r="31" spans="1:7" ht="15" customHeight="1" thickBot="1" x14ac:dyDescent="0.3">
      <c r="A31" s="47" t="s">
        <v>110</v>
      </c>
      <c r="C31" s="156">
        <f>G25</f>
        <v>-18228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7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63" t="s">
        <v>23</v>
      </c>
      <c r="G34" s="63" t="s">
        <v>24</v>
      </c>
    </row>
    <row r="35" spans="1:7" ht="15.75" thickBot="1" x14ac:dyDescent="0.3">
      <c r="A35" s="177" t="s">
        <v>25</v>
      </c>
      <c r="B35" s="179"/>
      <c r="C35" s="173"/>
      <c r="D35" s="174" t="str">
        <f>DADOS!B$25</f>
        <v>agosto</v>
      </c>
      <c r="E35" s="165"/>
      <c r="F35" s="155" t="s">
        <v>111</v>
      </c>
      <c r="G35" s="41">
        <f>G103</f>
        <v>0</v>
      </c>
    </row>
    <row r="36" spans="1:7" ht="15.75" hidden="1" thickBot="1" x14ac:dyDescent="0.3">
      <c r="A36" s="153" t="s">
        <v>27</v>
      </c>
      <c r="B36" s="172"/>
      <c r="C36" s="173"/>
      <c r="D36" s="174" t="str">
        <f>DADOS!B$25</f>
        <v>agosto</v>
      </c>
      <c r="E36" s="165"/>
      <c r="F36" s="155" t="s">
        <v>111</v>
      </c>
      <c r="G36" s="41">
        <f>G111</f>
        <v>0</v>
      </c>
    </row>
    <row r="37" spans="1:7" ht="15.75" hidden="1" thickBot="1" x14ac:dyDescent="0.3">
      <c r="A37" s="153" t="s">
        <v>28</v>
      </c>
      <c r="B37" s="172"/>
      <c r="C37" s="173"/>
      <c r="D37" s="174" t="str">
        <f>DADOS!B$25</f>
        <v>agosto</v>
      </c>
      <c r="E37" s="165"/>
      <c r="F37" s="155" t="s">
        <v>111</v>
      </c>
      <c r="G37" s="41">
        <f>G126</f>
        <v>0</v>
      </c>
    </row>
    <row r="38" spans="1:7" ht="15.75" hidden="1" thickBot="1" x14ac:dyDescent="0.3">
      <c r="A38" s="153" t="s">
        <v>29</v>
      </c>
      <c r="B38" s="172"/>
      <c r="C38" s="173"/>
      <c r="D38" s="174" t="str">
        <f>DADOS!B$25</f>
        <v>agosto</v>
      </c>
      <c r="E38" s="165"/>
      <c r="F38" s="155" t="s">
        <v>111</v>
      </c>
      <c r="G38" s="41">
        <f>G138</f>
        <v>0</v>
      </c>
    </row>
    <row r="39" spans="1:7" ht="15.75" hidden="1" customHeight="1" thickBot="1" x14ac:dyDescent="0.3">
      <c r="A39" s="153" t="s">
        <v>30</v>
      </c>
      <c r="B39" s="172"/>
      <c r="C39" s="173"/>
      <c r="D39" s="174" t="str">
        <f>DADOS!B$25</f>
        <v>agosto</v>
      </c>
      <c r="E39" s="165"/>
      <c r="F39" s="155" t="s">
        <v>9</v>
      </c>
      <c r="G39" s="41">
        <f>G144</f>
        <v>0</v>
      </c>
    </row>
    <row r="40" spans="1:7" ht="15.75" hidden="1" thickBot="1" x14ac:dyDescent="0.3">
      <c r="A40" s="153" t="s">
        <v>31</v>
      </c>
      <c r="B40" s="172"/>
      <c r="C40" s="173"/>
      <c r="D40" s="174" t="str">
        <f>DADOS!B$25</f>
        <v>agosto</v>
      </c>
      <c r="E40" s="173"/>
      <c r="F40" s="155" t="s">
        <v>111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0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-18228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-18228</v>
      </c>
    </row>
    <row r="45" spans="1:7" ht="50.25" customHeight="1" x14ac:dyDescent="0.25">
      <c r="A45" s="258" t="s">
        <v>113</v>
      </c>
      <c r="B45" s="258"/>
      <c r="C45" s="258"/>
      <c r="D45" s="258"/>
      <c r="E45" s="258"/>
      <c r="F45" s="258"/>
      <c r="G45" s="258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/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115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160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160"/>
      <c r="B59" s="161"/>
      <c r="C59" s="160"/>
      <c r="D59" s="160"/>
      <c r="E59" s="149"/>
      <c r="F59" s="149"/>
      <c r="G59" s="149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38</v>
      </c>
      <c r="B66" s="4"/>
      <c r="C66" s="14">
        <f>C16</f>
        <v>5</v>
      </c>
      <c r="D66" s="4"/>
      <c r="E66" s="5"/>
    </row>
    <row r="67" spans="1:12" ht="15.75" thickBot="1" x14ac:dyDescent="0.3">
      <c r="A67" s="76" t="s">
        <v>39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40</v>
      </c>
      <c r="B68" s="64"/>
      <c r="C68" s="78" t="s">
        <v>41</v>
      </c>
      <c r="D68" s="79"/>
      <c r="E68" s="78" t="s">
        <v>42</v>
      </c>
      <c r="F68" s="64"/>
      <c r="G68" s="104" t="s">
        <v>43</v>
      </c>
    </row>
    <row r="69" spans="1:12" ht="13.5" customHeight="1" thickBot="1" x14ac:dyDescent="0.3">
      <c r="A69" s="81" t="s">
        <v>44</v>
      </c>
      <c r="B69" s="82"/>
      <c r="C69" s="81" t="s">
        <v>44</v>
      </c>
      <c r="D69" s="83"/>
      <c r="E69" s="81" t="s">
        <v>45</v>
      </c>
      <c r="F69" s="82"/>
      <c r="G69" s="84"/>
    </row>
    <row r="70" spans="1:12" ht="13.5" customHeight="1" x14ac:dyDescent="0.25">
      <c r="A70" s="85"/>
      <c r="B70" s="86"/>
      <c r="C70" s="87"/>
      <c r="D70" s="86"/>
      <c r="E70" s="87" t="s">
        <v>135</v>
      </c>
      <c r="F70" s="86"/>
      <c r="G70" s="88"/>
      <c r="L70" s="89"/>
    </row>
    <row r="71" spans="1:12" ht="13.5" customHeight="1" x14ac:dyDescent="0.25">
      <c r="A71" s="90"/>
      <c r="B71" s="91"/>
      <c r="C71" s="250"/>
      <c r="D71" s="91"/>
      <c r="E71" s="92" t="s">
        <v>141</v>
      </c>
      <c r="F71" s="91"/>
      <c r="G71" s="93"/>
    </row>
    <row r="72" spans="1:12" ht="13.5" customHeight="1" x14ac:dyDescent="0.25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DADOS!D$25</f>
        <v>18228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46</v>
      </c>
      <c r="G103" s="100">
        <f>SUM(G70:G102)</f>
        <v>0</v>
      </c>
      <c r="H103" s="101" t="str">
        <f>IF(J103&gt;J102*0.05,"DIMINUIR VALOR",IF(J103&lt;-J102*0.05,"AUMENTAR VALOR",""))</f>
        <v>AUMENTAR VALOR</v>
      </c>
      <c r="J103" s="102">
        <f>G103-J102</f>
        <v>-18228</v>
      </c>
    </row>
    <row r="104" spans="1:10" ht="19.5" hidden="1" customHeight="1" thickBot="1" x14ac:dyDescent="0.3">
      <c r="A104" s="76" t="s">
        <v>47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164" t="s">
        <v>40</v>
      </c>
      <c r="B105" s="170"/>
      <c r="C105" s="164" t="s">
        <v>41</v>
      </c>
      <c r="D105" s="166"/>
      <c r="E105" s="164" t="s">
        <v>42</v>
      </c>
      <c r="F105" s="165"/>
      <c r="G105" s="104" t="s">
        <v>43</v>
      </c>
      <c r="J105" s="103"/>
    </row>
    <row r="106" spans="1:10" ht="13.5" hidden="1" customHeight="1" thickBot="1" x14ac:dyDescent="0.3">
      <c r="A106" s="167" t="s">
        <v>44</v>
      </c>
      <c r="B106" s="171"/>
      <c r="C106" s="167" t="s">
        <v>44</v>
      </c>
      <c r="D106" s="169"/>
      <c r="E106" s="167" t="s">
        <v>45</v>
      </c>
      <c r="F106" s="168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DADOS!E$25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48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49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164" t="s">
        <v>40</v>
      </c>
      <c r="B113" s="170"/>
      <c r="C113" s="164" t="s">
        <v>41</v>
      </c>
      <c r="D113" s="166"/>
      <c r="E113" s="164" t="s">
        <v>42</v>
      </c>
      <c r="F113" s="165"/>
      <c r="G113" s="104" t="s">
        <v>43</v>
      </c>
      <c r="H113" s="101"/>
      <c r="J113" s="102"/>
    </row>
    <row r="114" spans="1:10" ht="13.5" hidden="1" customHeight="1" thickBot="1" x14ac:dyDescent="0.3">
      <c r="A114" s="167" t="s">
        <v>44</v>
      </c>
      <c r="B114" s="171"/>
      <c r="C114" s="167" t="s">
        <v>44</v>
      </c>
      <c r="D114" s="169"/>
      <c r="E114" s="167" t="s">
        <v>45</v>
      </c>
      <c r="F114" s="168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94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</row>
    <row r="123" spans="1:10" ht="12.75" hidden="1" customHeight="1" x14ac:dyDescent="0.25">
      <c r="A123" s="111"/>
      <c r="B123" s="112"/>
      <c r="C123" s="113"/>
      <c r="D123" s="112"/>
      <c r="E123" s="113"/>
      <c r="F123" s="112"/>
      <c r="G123" s="114"/>
      <c r="H123" s="101"/>
    </row>
    <row r="124" spans="1:10" ht="12.75" hidden="1" customHeight="1" x14ac:dyDescent="0.25">
      <c r="A124" s="111"/>
      <c r="B124" s="112"/>
      <c r="C124" s="113"/>
      <c r="D124" s="112"/>
      <c r="E124" s="113"/>
      <c r="F124" s="112"/>
      <c r="G124" s="114"/>
      <c r="H124" s="101"/>
    </row>
    <row r="125" spans="1:10" ht="12.75" hidden="1" customHeight="1" thickBot="1" x14ac:dyDescent="0.3">
      <c r="A125" s="111"/>
      <c r="B125" s="96"/>
      <c r="C125" s="95"/>
      <c r="D125" s="96"/>
      <c r="E125" s="95"/>
      <c r="F125" s="96"/>
      <c r="G125" s="97"/>
      <c r="H125" s="101"/>
      <c r="J125" s="98">
        <f>DADOS!F$25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50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51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164" t="s">
        <v>40</v>
      </c>
      <c r="B128" s="170"/>
      <c r="C128" s="164" t="s">
        <v>41</v>
      </c>
      <c r="D128" s="166"/>
      <c r="E128" s="164" t="s">
        <v>42</v>
      </c>
      <c r="F128" s="165"/>
      <c r="G128" s="104" t="s">
        <v>43</v>
      </c>
      <c r="H128" s="101"/>
      <c r="J128" s="102"/>
    </row>
    <row r="129" spans="1:10" ht="13.5" hidden="1" customHeight="1" thickBot="1" x14ac:dyDescent="0.3">
      <c r="A129" s="167" t="s">
        <v>44</v>
      </c>
      <c r="B129" s="171"/>
      <c r="C129" s="167" t="s">
        <v>44</v>
      </c>
      <c r="D129" s="169"/>
      <c r="E129" s="167" t="s">
        <v>45</v>
      </c>
      <c r="F129" s="168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0"/>
      <c r="B137" s="96"/>
      <c r="C137" s="95"/>
      <c r="D137" s="96"/>
      <c r="E137" s="95"/>
      <c r="F137" s="96"/>
      <c r="G137" s="97"/>
      <c r="H137" s="101"/>
      <c r="J137" s="98">
        <f>DADOS!G$25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52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x14ac:dyDescent="0.25">
      <c r="A139" s="162" t="s">
        <v>53</v>
      </c>
      <c r="B139" s="8"/>
      <c r="C139" s="162"/>
      <c r="D139" s="160"/>
      <c r="E139" s="163"/>
      <c r="F139" s="149"/>
      <c r="G139" s="149"/>
      <c r="H139" s="101"/>
      <c r="J139" s="102"/>
    </row>
    <row r="140" spans="1:10" ht="13.5" hidden="1" customHeight="1" x14ac:dyDescent="0.25">
      <c r="A140" s="164" t="s">
        <v>40</v>
      </c>
      <c r="B140" s="170"/>
      <c r="C140" s="164" t="s">
        <v>41</v>
      </c>
      <c r="D140" s="166"/>
      <c r="E140" s="164" t="s">
        <v>42</v>
      </c>
      <c r="F140" s="165"/>
      <c r="G140" s="104" t="s">
        <v>43</v>
      </c>
      <c r="H140" s="101"/>
      <c r="J140" s="102"/>
    </row>
    <row r="141" spans="1:10" ht="13.5" hidden="1" customHeight="1" x14ac:dyDescent="0.3">
      <c r="A141" s="167" t="s">
        <v>44</v>
      </c>
      <c r="B141" s="171"/>
      <c r="C141" s="167" t="s">
        <v>44</v>
      </c>
      <c r="D141" s="169"/>
      <c r="E141" s="167" t="s">
        <v>45</v>
      </c>
      <c r="F141" s="168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x14ac:dyDescent="0.3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x14ac:dyDescent="0.3">
      <c r="A144" s="65"/>
      <c r="B144" s="35"/>
      <c r="C144" s="35"/>
      <c r="D144" s="66"/>
      <c r="E144" s="35"/>
      <c r="F144" s="115" t="s">
        <v>54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55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164" t="s">
        <v>40</v>
      </c>
      <c r="B146" s="170"/>
      <c r="C146" s="164" t="s">
        <v>41</v>
      </c>
      <c r="D146" s="166"/>
      <c r="E146" s="164" t="s">
        <v>42</v>
      </c>
      <c r="F146" s="165"/>
      <c r="G146" s="104" t="s">
        <v>43</v>
      </c>
      <c r="H146" s="101"/>
      <c r="J146" s="102"/>
    </row>
    <row r="147" spans="1:10" ht="13.5" hidden="1" customHeight="1" thickBot="1" x14ac:dyDescent="0.3">
      <c r="A147" s="167" t="s">
        <v>44</v>
      </c>
      <c r="B147" s="171"/>
      <c r="C147" s="167" t="s">
        <v>44</v>
      </c>
      <c r="D147" s="169"/>
      <c r="E147" s="167" t="s">
        <v>45</v>
      </c>
      <c r="F147" s="168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DADOS!I$25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56</v>
      </c>
      <c r="G153" s="100">
        <f>SUM(G148:G152)</f>
        <v>0</v>
      </c>
      <c r="H153" s="101"/>
      <c r="J153" s="98">
        <f>DADOS!J$25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57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58</v>
      </c>
      <c r="G155" s="119">
        <f>SUM(G154+G103)</f>
        <v>0</v>
      </c>
      <c r="H155" s="101" t="str">
        <f>IF(G155&gt;J155,"DIMINUIR VALOR",IF(G155&lt;J155,"AUMENTAR VALOR",""))</f>
        <v>AUMENTAR VALOR</v>
      </c>
      <c r="J155" s="117">
        <f>J102+J153</f>
        <v>18228</v>
      </c>
    </row>
    <row r="156" spans="1:10" ht="27" customHeight="1" x14ac:dyDescent="0.25">
      <c r="A156" s="259" t="s">
        <v>59</v>
      </c>
      <c r="B156" s="259"/>
      <c r="C156" s="259"/>
      <c r="D156" s="259"/>
      <c r="E156" s="259"/>
      <c r="F156" s="259"/>
      <c r="G156" s="259"/>
      <c r="H156" s="101"/>
      <c r="J156" s="102"/>
    </row>
    <row r="157" spans="1:10" ht="13.5" customHeight="1" x14ac:dyDescent="0.25">
      <c r="B157" s="74" t="s">
        <v>60</v>
      </c>
      <c r="C157">
        <f>C47</f>
        <v>0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64" spans="1:10" x14ac:dyDescent="0.25">
      <c r="H164" s="101"/>
      <c r="J164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61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62</v>
      </c>
      <c r="B175" s="10"/>
      <c r="C175" s="10"/>
      <c r="D175" s="10"/>
      <c r="E175" s="10"/>
    </row>
    <row r="176" spans="1:10" x14ac:dyDescent="0.25">
      <c r="A176" t="s">
        <v>63</v>
      </c>
    </row>
    <row r="177" spans="1:7" x14ac:dyDescent="0.25">
      <c r="A177" s="12">
        <f>C16</f>
        <v>5</v>
      </c>
      <c r="B177" s="123" t="s">
        <v>64</v>
      </c>
      <c r="C177" t="str">
        <f>A13</f>
        <v>TERMO DE COLABORAÇÃO</v>
      </c>
      <c r="D177" s="10"/>
      <c r="E177" s="10" t="str">
        <f>D13</f>
        <v>148/2025</v>
      </c>
      <c r="F177" s="12" t="str">
        <f>E13</f>
        <v>ADITAMENTO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60</v>
      </c>
      <c r="C179" s="10">
        <f>C47</f>
        <v>0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A0yil9/9fwsfY7cjsUtViR5AEKtgtqBNcXaW1iEO5VNJ3/4e3OGLAzGcIRB2+tQSSL9u0Mnxlxf09dvmdW9tBQ==" saltValue="pZE3T1ZMcZ/GTDCol0wSPQ==" spinCount="100000" sheet="1" objects="1" scenarios="1" select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111" priority="21" operator="notBetween">
      <formula>$J$102*0.05</formula>
      <formula>-$J$102*0.05</formula>
    </cfRule>
    <cfRule type="cellIs" dxfId="110" priority="22" operator="greaterThan">
      <formula>$J$102*0.05</formula>
    </cfRule>
    <cfRule type="cellIs" priority="23" operator="greaterThan">
      <formula>$J$102*0.05</formula>
    </cfRule>
  </conditionalFormatting>
  <conditionalFormatting sqref="J111">
    <cfRule type="cellIs" dxfId="109" priority="13" operator="notBetween">
      <formula>$J$102*0.05</formula>
      <formula>-$J$102*0.05</formula>
    </cfRule>
    <cfRule type="cellIs" dxfId="108" priority="14" operator="greaterThan">
      <formula>$J$102*0.05</formula>
    </cfRule>
    <cfRule type="cellIs" priority="15" operator="greaterThan">
      <formula>$J$102*0.05</formula>
    </cfRule>
  </conditionalFormatting>
  <conditionalFormatting sqref="J112:J120 J127:J134 J139:J147 J156:J164">
    <cfRule type="cellIs" dxfId="107" priority="24" operator="notEqual">
      <formula>"""0"""</formula>
    </cfRule>
  </conditionalFormatting>
  <conditionalFormatting sqref="J126">
    <cfRule type="cellIs" dxfId="106" priority="10" operator="notBetween">
      <formula>$J$102*0.05</formula>
      <formula>-$J$102*0.05</formula>
    </cfRule>
    <cfRule type="cellIs" dxfId="105" priority="11" operator="greaterThan">
      <formula>$J$102*0.05</formula>
    </cfRule>
    <cfRule type="cellIs" priority="12" operator="greaterThan">
      <formula>$J$102*0.05</formula>
    </cfRule>
  </conditionalFormatting>
  <conditionalFormatting sqref="J138">
    <cfRule type="cellIs" dxfId="104" priority="7" operator="notBetween">
      <formula>$J$102*0.05</formula>
      <formula>-$J$102*0.05</formula>
    </cfRule>
    <cfRule type="cellIs" dxfId="103" priority="8" operator="greaterThan">
      <formula>$J$102*0.05</formula>
    </cfRule>
    <cfRule type="cellIs" priority="9" operator="greaterThan">
      <formula>$J$102*0.05</formula>
    </cfRule>
  </conditionalFormatting>
  <conditionalFormatting sqref="J151">
    <cfRule type="cellIs" dxfId="102" priority="4" operator="notBetween">
      <formula>$J$102*0.05</formula>
      <formula>-$J$102*0.05</formula>
    </cfRule>
    <cfRule type="cellIs" dxfId="101" priority="5" operator="greaterThan">
      <formula>$J$102*0.05</formula>
    </cfRule>
    <cfRule type="cellIs" priority="6" operator="greaterThan">
      <formula>$J$102*0.05</formula>
    </cfRule>
  </conditionalFormatting>
  <conditionalFormatting sqref="J154">
    <cfRule type="cellIs" dxfId="100" priority="16" operator="notBetween">
      <formula>$J$102*0.05</formula>
      <formula>-$J$102*0.05</formula>
    </cfRule>
    <cfRule type="cellIs" dxfId="99" priority="17" operator="greaterThan">
      <formula>$J$102*0.05</formula>
    </cfRule>
    <cfRule type="cellIs" priority="18" operator="greaterThan">
      <formula>$J$102*0.05</formula>
    </cfRule>
  </conditionalFormatting>
  <conditionalFormatting sqref="J155">
    <cfRule type="cellIs" dxfId="98" priority="3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horizontalDpi="360" verticalDpi="360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4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187"/>
  <sheetViews>
    <sheetView view="pageLayout" topLeftCell="A18" zoomScaleNormal="100" workbookViewId="0">
      <selection activeCell="C47" sqref="C47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6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2" t="s">
        <v>3</v>
      </c>
      <c r="B18" s="253"/>
      <c r="C18" s="252" t="s">
        <v>4</v>
      </c>
      <c r="D18" s="253"/>
      <c r="E18" s="256" t="s">
        <v>5</v>
      </c>
      <c r="F18" s="256" t="s">
        <v>6</v>
      </c>
      <c r="G18" s="20" t="s">
        <v>7</v>
      </c>
    </row>
    <row r="19" spans="1:7" ht="14.25" customHeight="1" thickBot="1" x14ac:dyDescent="0.3">
      <c r="A19" s="254"/>
      <c r="B19" s="255"/>
      <c r="C19" s="254"/>
      <c r="D19" s="255"/>
      <c r="E19" s="257"/>
      <c r="F19" s="257"/>
      <c r="G19" s="21" t="s">
        <v>8</v>
      </c>
    </row>
    <row r="20" spans="1:7" ht="15.75" thickBot="1" x14ac:dyDescent="0.3">
      <c r="A20" s="33" t="s">
        <v>111</v>
      </c>
      <c r="B20" s="22"/>
      <c r="C20" s="23"/>
      <c r="D20" s="150">
        <f>DADOS!C26</f>
        <v>18228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5'!G44</f>
        <v>-18228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-18228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140</v>
      </c>
      <c r="C30" s="152"/>
      <c r="D30" s="152"/>
      <c r="E30" s="152"/>
      <c r="F30" s="48"/>
    </row>
    <row r="31" spans="1:7" ht="15" customHeight="1" thickBot="1" x14ac:dyDescent="0.3">
      <c r="A31" s="47" t="s">
        <v>110</v>
      </c>
      <c r="C31" s="156">
        <f>G25</f>
        <v>-18228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DADOS!B$26</f>
        <v>setembro</v>
      </c>
      <c r="E35" s="64"/>
      <c r="F35" s="155" t="s">
        <v>111</v>
      </c>
      <c r="G35" s="41">
        <f>G103</f>
        <v>0</v>
      </c>
    </row>
    <row r="36" spans="1:7" ht="15.75" hidden="1" thickBot="1" x14ac:dyDescent="0.3">
      <c r="A36" s="153" t="s">
        <v>27</v>
      </c>
      <c r="B36" s="18"/>
      <c r="C36" s="19"/>
      <c r="D36" s="154" t="str">
        <f>DADOS!B$26</f>
        <v>setembro</v>
      </c>
      <c r="E36" s="64"/>
      <c r="F36" s="155" t="s">
        <v>111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DADOS!B$26</f>
        <v>setembro</v>
      </c>
      <c r="E37" s="64"/>
      <c r="F37" s="155" t="s">
        <v>111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DADOS!B$26</f>
        <v>setembro</v>
      </c>
      <c r="E38" s="64"/>
      <c r="F38" s="155" t="s">
        <v>111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DADOS!B$26</f>
        <v>setembro</v>
      </c>
      <c r="E39" s="64"/>
      <c r="F39" s="155" t="s">
        <v>111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DADOS!B$26</f>
        <v>setembro</v>
      </c>
      <c r="E40" s="19"/>
      <c r="F40" s="155" t="s">
        <v>111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0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-18228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-18228</v>
      </c>
    </row>
    <row r="45" spans="1:7" ht="50.25" customHeight="1" x14ac:dyDescent="0.25">
      <c r="A45" s="258" t="s">
        <v>113</v>
      </c>
      <c r="B45" s="258"/>
      <c r="C45" s="258"/>
      <c r="D45" s="258"/>
      <c r="E45" s="258"/>
      <c r="F45" s="258"/>
      <c r="G45" s="258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/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115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38</v>
      </c>
      <c r="B66" s="4"/>
      <c r="C66" s="14">
        <f>C16</f>
        <v>6</v>
      </c>
      <c r="D66" s="4"/>
      <c r="E66" s="5"/>
    </row>
    <row r="67" spans="1:12" ht="15.75" thickBot="1" x14ac:dyDescent="0.3">
      <c r="A67" s="76" t="s">
        <v>39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40</v>
      </c>
      <c r="B68" s="64"/>
      <c r="C68" s="78" t="s">
        <v>41</v>
      </c>
      <c r="D68" s="79"/>
      <c r="E68" s="78" t="s">
        <v>42</v>
      </c>
      <c r="F68" s="64"/>
      <c r="G68" s="80" t="s">
        <v>43</v>
      </c>
    </row>
    <row r="69" spans="1:12" ht="13.5" customHeight="1" thickBot="1" x14ac:dyDescent="0.3">
      <c r="A69" s="81" t="s">
        <v>44</v>
      </c>
      <c r="B69" s="82"/>
      <c r="C69" s="81" t="s">
        <v>44</v>
      </c>
      <c r="D69" s="83"/>
      <c r="E69" s="81" t="s">
        <v>45</v>
      </c>
      <c r="F69" s="82"/>
      <c r="G69" s="84"/>
    </row>
    <row r="70" spans="1:12" ht="13.5" customHeight="1" x14ac:dyDescent="0.25">
      <c r="A70" s="85"/>
      <c r="B70" s="86"/>
      <c r="C70" s="87"/>
      <c r="D70" s="86"/>
      <c r="E70" s="87" t="s">
        <v>135</v>
      </c>
      <c r="F70" s="86"/>
      <c r="G70" s="88"/>
      <c r="L70" s="89"/>
    </row>
    <row r="71" spans="1:12" ht="13.5" customHeight="1" x14ac:dyDescent="0.25">
      <c r="A71" s="90"/>
      <c r="B71" s="91"/>
      <c r="C71" s="250"/>
      <c r="D71" s="91"/>
      <c r="E71" s="92" t="s">
        <v>141</v>
      </c>
      <c r="F71" s="91"/>
      <c r="G71" s="93"/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DADOS!D$26</f>
        <v>18228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46</v>
      </c>
      <c r="G103" s="100">
        <f>SUM(G70:G102)</f>
        <v>0</v>
      </c>
      <c r="H103" s="101" t="str">
        <f>IF(J103&gt;J102*0.05,"DIMINUIR VALOR",IF(J103&lt;-J102*0.05,"AUMENTAR VALOR",""))</f>
        <v>AUMENTAR VALOR</v>
      </c>
      <c r="J103" s="102">
        <f>G103-J102</f>
        <v>-18228</v>
      </c>
    </row>
    <row r="104" spans="1:10" ht="19.5" hidden="1" customHeight="1" thickBot="1" x14ac:dyDescent="0.3">
      <c r="A104" s="76" t="s">
        <v>47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40</v>
      </c>
      <c r="B105" s="51"/>
      <c r="C105" s="78" t="s">
        <v>41</v>
      </c>
      <c r="D105" s="79"/>
      <c r="E105" s="78" t="s">
        <v>42</v>
      </c>
      <c r="F105" s="64"/>
      <c r="G105" s="104" t="s">
        <v>43</v>
      </c>
      <c r="J105" s="103"/>
    </row>
    <row r="106" spans="1:10" ht="13.5" hidden="1" customHeight="1" thickBot="1" x14ac:dyDescent="0.3">
      <c r="A106" s="81" t="s">
        <v>44</v>
      </c>
      <c r="B106" s="105"/>
      <c r="C106" s="81" t="s">
        <v>44</v>
      </c>
      <c r="D106" s="83"/>
      <c r="E106" s="81" t="s">
        <v>45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DADOS!E$26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48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49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40</v>
      </c>
      <c r="B113" s="51"/>
      <c r="C113" s="78" t="s">
        <v>41</v>
      </c>
      <c r="D113" s="79"/>
      <c r="E113" s="78" t="s">
        <v>42</v>
      </c>
      <c r="F113" s="64"/>
      <c r="G113" s="104" t="s">
        <v>43</v>
      </c>
      <c r="H113" s="101"/>
      <c r="J113" s="102"/>
    </row>
    <row r="114" spans="1:10" ht="13.5" hidden="1" customHeight="1" thickBot="1" x14ac:dyDescent="0.3">
      <c r="A114" s="81" t="s">
        <v>44</v>
      </c>
      <c r="B114" s="105"/>
      <c r="C114" s="81" t="s">
        <v>44</v>
      </c>
      <c r="D114" s="83"/>
      <c r="E114" s="81" t="s">
        <v>45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94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94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0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157"/>
      <c r="B125" s="96"/>
      <c r="C125" s="95"/>
      <c r="D125" s="96"/>
      <c r="E125" s="95"/>
      <c r="F125" s="96"/>
      <c r="G125" s="97"/>
      <c r="H125" s="101"/>
      <c r="J125" s="98">
        <f>DADOS!F$26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50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51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40</v>
      </c>
      <c r="B128" s="51"/>
      <c r="C128" s="78" t="s">
        <v>41</v>
      </c>
      <c r="D128" s="79"/>
      <c r="E128" s="78" t="s">
        <v>42</v>
      </c>
      <c r="F128" s="64"/>
      <c r="G128" s="104" t="s">
        <v>43</v>
      </c>
      <c r="H128" s="101"/>
      <c r="J128" s="102"/>
    </row>
    <row r="129" spans="1:10" ht="13.5" hidden="1" customHeight="1" thickBot="1" x14ac:dyDescent="0.3">
      <c r="A129" s="81" t="s">
        <v>44</v>
      </c>
      <c r="B129" s="105"/>
      <c r="C129" s="81" t="s">
        <v>44</v>
      </c>
      <c r="D129" s="83"/>
      <c r="E129" s="81" t="s">
        <v>45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5"/>
      <c r="B137" s="96"/>
      <c r="C137" s="95"/>
      <c r="D137" s="96"/>
      <c r="E137" s="95"/>
      <c r="F137" s="96"/>
      <c r="G137" s="97"/>
      <c r="H137" s="101"/>
      <c r="J137" s="98">
        <f>DADOS!G$26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52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x14ac:dyDescent="0.25">
      <c r="A139" s="76" t="s">
        <v>53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40</v>
      </c>
      <c r="B140" s="51"/>
      <c r="C140" s="78" t="s">
        <v>41</v>
      </c>
      <c r="D140" s="79"/>
      <c r="E140" s="78" t="s">
        <v>42</v>
      </c>
      <c r="F140" s="64"/>
      <c r="G140" s="104" t="s">
        <v>43</v>
      </c>
      <c r="H140" s="101"/>
      <c r="J140" s="102"/>
    </row>
    <row r="141" spans="1:10" ht="13.5" hidden="1" customHeight="1" x14ac:dyDescent="0.25">
      <c r="A141" s="81" t="s">
        <v>44</v>
      </c>
      <c r="B141" s="105"/>
      <c r="C141" s="81" t="s">
        <v>44</v>
      </c>
      <c r="D141" s="83"/>
      <c r="E141" s="81" t="s">
        <v>45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x14ac:dyDescent="0.25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x14ac:dyDescent="0.25">
      <c r="A144" s="65"/>
      <c r="B144" s="35"/>
      <c r="C144" s="35"/>
      <c r="D144" s="66"/>
      <c r="E144" s="35"/>
      <c r="F144" s="115" t="s">
        <v>54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55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40</v>
      </c>
      <c r="B146" s="51"/>
      <c r="C146" s="78" t="s">
        <v>41</v>
      </c>
      <c r="D146" s="79"/>
      <c r="E146" s="78" t="s">
        <v>42</v>
      </c>
      <c r="F146" s="64"/>
      <c r="G146" s="104" t="s">
        <v>43</v>
      </c>
      <c r="H146" s="101"/>
      <c r="J146" s="102"/>
    </row>
    <row r="147" spans="1:10" ht="13.5" hidden="1" customHeight="1" thickBot="1" x14ac:dyDescent="0.3">
      <c r="A147" s="81" t="s">
        <v>44</v>
      </c>
      <c r="B147" s="105"/>
      <c r="C147" s="81" t="s">
        <v>44</v>
      </c>
      <c r="D147" s="83"/>
      <c r="E147" s="81" t="s">
        <v>45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DADOS!I$26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56</v>
      </c>
      <c r="G153" s="100">
        <f>SUM(G148:G152)</f>
        <v>0</v>
      </c>
      <c r="H153" s="101"/>
      <c r="J153" s="98">
        <f>DADOS!J$26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57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58</v>
      </c>
      <c r="G155" s="119">
        <f>SUM(G154+G103)</f>
        <v>0</v>
      </c>
      <c r="H155" s="101" t="str">
        <f>IF(G155&gt;J155,"DIMINUIR VALOR",IF(G155&lt;J155,"AUMENTAR VALOR",""))</f>
        <v>AUMENTAR VALOR</v>
      </c>
      <c r="J155" s="117">
        <f>J102+J153</f>
        <v>18228</v>
      </c>
    </row>
    <row r="156" spans="1:10" ht="27" customHeight="1" x14ac:dyDescent="0.25">
      <c r="A156" s="251" t="s">
        <v>59</v>
      </c>
      <c r="B156" s="251"/>
      <c r="C156" s="251"/>
      <c r="D156" s="251"/>
      <c r="E156" s="251"/>
      <c r="F156" s="251"/>
      <c r="G156" s="251"/>
      <c r="H156" s="101"/>
      <c r="J156" s="102"/>
    </row>
    <row r="157" spans="1:10" ht="13.5" customHeight="1" x14ac:dyDescent="0.25">
      <c r="B157" s="74" t="s">
        <v>60</v>
      </c>
      <c r="C157">
        <f>C47</f>
        <v>0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64" spans="1:10" x14ac:dyDescent="0.25">
      <c r="H164" s="101"/>
      <c r="J164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61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62</v>
      </c>
      <c r="B175" s="10"/>
      <c r="C175" s="10"/>
      <c r="D175" s="10"/>
      <c r="E175" s="10"/>
    </row>
    <row r="176" spans="1:10" x14ac:dyDescent="0.25">
      <c r="A176" t="s">
        <v>63</v>
      </c>
    </row>
    <row r="177" spans="1:7" x14ac:dyDescent="0.25">
      <c r="A177" s="12">
        <f>C16</f>
        <v>6</v>
      </c>
      <c r="B177" s="123" t="s">
        <v>64</v>
      </c>
      <c r="C177" t="str">
        <f>A13</f>
        <v>TERMO DE COLABORAÇÃO</v>
      </c>
      <c r="D177" s="10"/>
      <c r="E177" s="10" t="str">
        <f>D13</f>
        <v>148/2025</v>
      </c>
      <c r="F177" s="12" t="str">
        <f>E13</f>
        <v>ADITAMENTO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60</v>
      </c>
      <c r="C179" s="10">
        <f>C47</f>
        <v>0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98Vj5HXC5qFhzvBJWaVNxYEwAvv6WZ74fo/JecA9Ix46YseRm020BLKme4MOiDVfWOi+kfAkfN10MQFJTzXhUg==" saltValue="+FMtTzJDtzPnzjJbsfgWnA==" spinCount="100000" sheet="1" objects="1" scenarios="1" select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97" priority="20" operator="notBetween">
      <formula>$J$102*0.05</formula>
      <formula>-$J$102*0.05</formula>
    </cfRule>
    <cfRule type="cellIs" dxfId="96" priority="21" operator="greaterThan">
      <formula>$J$102*0.05</formula>
    </cfRule>
    <cfRule type="cellIs" priority="22" operator="greaterThan">
      <formula>$J$102*0.05</formula>
    </cfRule>
  </conditionalFormatting>
  <conditionalFormatting sqref="J111">
    <cfRule type="cellIs" dxfId="95" priority="12" operator="notBetween">
      <formula>$J$102*0.05</formula>
      <formula>-$J$102*0.05</formula>
    </cfRule>
    <cfRule type="cellIs" dxfId="94" priority="13" operator="greaterThan">
      <formula>$J$102*0.05</formula>
    </cfRule>
    <cfRule type="cellIs" priority="14" operator="greaterThan">
      <formula>$J$102*0.05</formula>
    </cfRule>
  </conditionalFormatting>
  <conditionalFormatting sqref="J112:J120 J127:J134 J139:J147 J156:J164">
    <cfRule type="cellIs" dxfId="93" priority="23" operator="notEqual">
      <formula>"""0"""</formula>
    </cfRule>
  </conditionalFormatting>
  <conditionalFormatting sqref="J126">
    <cfRule type="cellIs" dxfId="92" priority="9" operator="notBetween">
      <formula>$J$102*0.05</formula>
      <formula>-$J$102*0.05</formula>
    </cfRule>
    <cfRule type="cellIs" dxfId="91" priority="10" operator="greaterThan">
      <formula>$J$102*0.05</formula>
    </cfRule>
    <cfRule type="cellIs" priority="11" operator="greaterThan">
      <formula>$J$102*0.05</formula>
    </cfRule>
  </conditionalFormatting>
  <conditionalFormatting sqref="J138">
    <cfRule type="cellIs" dxfId="90" priority="6" operator="notBetween">
      <formula>$J$102*0.05</formula>
      <formula>-$J$102*0.05</formula>
    </cfRule>
    <cfRule type="cellIs" dxfId="89" priority="7" operator="greaterThan">
      <formula>$J$102*0.05</formula>
    </cfRule>
    <cfRule type="cellIs" priority="8" operator="greaterThan">
      <formula>$J$102*0.05</formula>
    </cfRule>
  </conditionalFormatting>
  <conditionalFormatting sqref="J151">
    <cfRule type="cellIs" dxfId="88" priority="3" operator="notBetween">
      <formula>$J$102*0.05</formula>
      <formula>-$J$102*0.05</formula>
    </cfRule>
    <cfRule type="cellIs" dxfId="87" priority="4" operator="greaterThan">
      <formula>$J$102*0.05</formula>
    </cfRule>
    <cfRule type="cellIs" priority="5" operator="greaterThan">
      <formula>$J$102*0.05</formula>
    </cfRule>
  </conditionalFormatting>
  <conditionalFormatting sqref="J154">
    <cfRule type="cellIs" dxfId="86" priority="15" operator="notBetween">
      <formula>$J$102*0.05</formula>
      <formula>-$J$102*0.05</formula>
    </cfRule>
    <cfRule type="cellIs" dxfId="85" priority="16" operator="greaterThan">
      <formula>$J$102*0.05</formula>
    </cfRule>
    <cfRule type="cellIs" priority="17" operator="greaterThan">
      <formula>$J$102*0.05</formula>
    </cfRule>
  </conditionalFormatting>
  <conditionalFormatting sqref="J155">
    <cfRule type="cellIs" dxfId="84" priority="2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4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187"/>
  <sheetViews>
    <sheetView view="pageLayout" topLeftCell="A16" zoomScaleNormal="100" workbookViewId="0">
      <selection activeCell="C47" sqref="C47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7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2" t="s">
        <v>3</v>
      </c>
      <c r="B18" s="253"/>
      <c r="C18" s="252" t="s">
        <v>4</v>
      </c>
      <c r="D18" s="253"/>
      <c r="E18" s="256" t="s">
        <v>5</v>
      </c>
      <c r="F18" s="256" t="s">
        <v>6</v>
      </c>
      <c r="G18" s="20" t="s">
        <v>7</v>
      </c>
    </row>
    <row r="19" spans="1:7" ht="14.25" customHeight="1" thickBot="1" x14ac:dyDescent="0.3">
      <c r="A19" s="254"/>
      <c r="B19" s="255"/>
      <c r="C19" s="254"/>
      <c r="D19" s="255"/>
      <c r="E19" s="257"/>
      <c r="F19" s="257"/>
      <c r="G19" s="21" t="s">
        <v>8</v>
      </c>
    </row>
    <row r="20" spans="1:7" ht="15.75" thickBot="1" x14ac:dyDescent="0.3">
      <c r="A20" s="33" t="s">
        <v>111</v>
      </c>
      <c r="B20" s="22"/>
      <c r="C20" s="23"/>
      <c r="D20" s="150">
        <f>DADOS!C27</f>
        <v>18228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 t="s">
        <v>142</v>
      </c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6'!G44</f>
        <v>-18228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-18228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140</v>
      </c>
      <c r="C30" s="152"/>
      <c r="D30" s="152"/>
      <c r="E30" s="152"/>
      <c r="F30" s="48"/>
    </row>
    <row r="31" spans="1:7" ht="15" customHeight="1" thickBot="1" x14ac:dyDescent="0.3">
      <c r="A31" s="47" t="s">
        <v>110</v>
      </c>
      <c r="C31" s="156">
        <f>G25</f>
        <v>-18228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DADOS!B$27</f>
        <v>outubro</v>
      </c>
      <c r="E35" s="64"/>
      <c r="F35" s="155" t="s">
        <v>111</v>
      </c>
      <c r="G35" s="41">
        <f>G103</f>
        <v>0</v>
      </c>
    </row>
    <row r="36" spans="1:7" ht="15.75" hidden="1" thickBot="1" x14ac:dyDescent="0.3">
      <c r="A36" s="153" t="s">
        <v>27</v>
      </c>
      <c r="B36" s="18"/>
      <c r="C36" s="19"/>
      <c r="D36" s="154" t="str">
        <f>DADOS!B$27</f>
        <v>outubro</v>
      </c>
      <c r="E36" s="64"/>
      <c r="F36" s="155" t="s">
        <v>111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DADOS!B$27</f>
        <v>outubro</v>
      </c>
      <c r="E37" s="64"/>
      <c r="F37" s="155" t="s">
        <v>111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DADOS!B$27</f>
        <v>outubro</v>
      </c>
      <c r="E38" s="64"/>
      <c r="F38" s="155" t="s">
        <v>111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DADOS!B$27</f>
        <v>outubro</v>
      </c>
      <c r="E39" s="64"/>
      <c r="F39" s="155" t="s">
        <v>111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DADOS!B$27</f>
        <v>outubro</v>
      </c>
      <c r="E40" s="19"/>
      <c r="F40" s="155" t="s">
        <v>111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0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-18228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-18228</v>
      </c>
    </row>
    <row r="45" spans="1:7" ht="50.25" customHeight="1" x14ac:dyDescent="0.25">
      <c r="A45" s="258" t="s">
        <v>113</v>
      </c>
      <c r="B45" s="258"/>
      <c r="C45" s="258"/>
      <c r="D45" s="258"/>
      <c r="E45" s="258"/>
      <c r="F45" s="258"/>
      <c r="G45" s="258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/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115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38</v>
      </c>
      <c r="B66" s="4"/>
      <c r="C66" s="14">
        <f>C16</f>
        <v>7</v>
      </c>
      <c r="D66" s="4"/>
      <c r="E66" s="5"/>
    </row>
    <row r="67" spans="1:12" ht="15.75" thickBot="1" x14ac:dyDescent="0.3">
      <c r="A67" s="76" t="s">
        <v>39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40</v>
      </c>
      <c r="B68" s="64"/>
      <c r="C68" s="78" t="s">
        <v>41</v>
      </c>
      <c r="D68" s="79"/>
      <c r="E68" s="78" t="s">
        <v>42</v>
      </c>
      <c r="F68" s="64"/>
      <c r="G68" s="80" t="s">
        <v>43</v>
      </c>
    </row>
    <row r="69" spans="1:12" ht="13.5" customHeight="1" thickBot="1" x14ac:dyDescent="0.3">
      <c r="A69" s="81" t="s">
        <v>44</v>
      </c>
      <c r="B69" s="82"/>
      <c r="C69" s="81" t="s">
        <v>44</v>
      </c>
      <c r="D69" s="83"/>
      <c r="E69" s="81" t="s">
        <v>45</v>
      </c>
      <c r="F69" s="82"/>
      <c r="G69" s="84"/>
    </row>
    <row r="70" spans="1:12" ht="13.5" customHeight="1" x14ac:dyDescent="0.25">
      <c r="A70" s="85"/>
      <c r="B70" s="86"/>
      <c r="C70" s="87"/>
      <c r="D70" s="86"/>
      <c r="E70" s="87" t="s">
        <v>135</v>
      </c>
      <c r="F70" s="86"/>
      <c r="G70" s="88"/>
      <c r="L70" s="89"/>
    </row>
    <row r="71" spans="1:12" ht="13.5" customHeight="1" x14ac:dyDescent="0.25">
      <c r="A71" s="90"/>
      <c r="B71" s="91"/>
      <c r="C71" s="250"/>
      <c r="D71" s="91"/>
      <c r="E71" s="92" t="s">
        <v>141</v>
      </c>
      <c r="F71" s="91"/>
      <c r="G71" s="93"/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DADOS!D$27</f>
        <v>18228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46</v>
      </c>
      <c r="G103" s="100">
        <f>SUM(G70:G102)</f>
        <v>0</v>
      </c>
      <c r="H103" s="101" t="str">
        <f>IF(J103&gt;J102*0.05,"DIMINUIR VALOR",IF(J103&lt;-J102*0.05,"AUMENTAR VALOR",""))</f>
        <v>AUMENTAR VALOR</v>
      </c>
      <c r="J103" s="102">
        <f>G103-J102</f>
        <v>-18228</v>
      </c>
    </row>
    <row r="104" spans="1:10" ht="19.5" hidden="1" customHeight="1" thickBot="1" x14ac:dyDescent="0.3">
      <c r="A104" s="76" t="s">
        <v>47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40</v>
      </c>
      <c r="B105" s="51"/>
      <c r="C105" s="78" t="s">
        <v>41</v>
      </c>
      <c r="D105" s="79"/>
      <c r="E105" s="78" t="s">
        <v>42</v>
      </c>
      <c r="F105" s="64"/>
      <c r="G105" s="104" t="s">
        <v>43</v>
      </c>
      <c r="J105" s="103"/>
    </row>
    <row r="106" spans="1:10" ht="13.5" hidden="1" customHeight="1" thickBot="1" x14ac:dyDescent="0.3">
      <c r="A106" s="81" t="s">
        <v>44</v>
      </c>
      <c r="B106" s="105"/>
      <c r="C106" s="81" t="s">
        <v>44</v>
      </c>
      <c r="D106" s="83"/>
      <c r="E106" s="81" t="s">
        <v>45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DADOS!E$27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48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49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40</v>
      </c>
      <c r="B113" s="51"/>
      <c r="C113" s="78" t="s">
        <v>41</v>
      </c>
      <c r="D113" s="79"/>
      <c r="E113" s="78" t="s">
        <v>42</v>
      </c>
      <c r="F113" s="64"/>
      <c r="G113" s="104" t="s">
        <v>43</v>
      </c>
      <c r="H113" s="101"/>
      <c r="J113" s="102"/>
    </row>
    <row r="114" spans="1:10" ht="13.5" hidden="1" customHeight="1" thickBot="1" x14ac:dyDescent="0.3">
      <c r="A114" s="81" t="s">
        <v>44</v>
      </c>
      <c r="B114" s="105"/>
      <c r="C114" s="81" t="s">
        <v>44</v>
      </c>
      <c r="D114" s="83"/>
      <c r="E114" s="81" t="s">
        <v>45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0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95"/>
      <c r="B125" s="96"/>
      <c r="C125" s="95"/>
      <c r="D125" s="96"/>
      <c r="E125" s="95"/>
      <c r="F125" s="96"/>
      <c r="G125" s="97"/>
      <c r="H125" s="101"/>
      <c r="J125" s="98">
        <f>DADOS!F$27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50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51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40</v>
      </c>
      <c r="B128" s="51"/>
      <c r="C128" s="78" t="s">
        <v>41</v>
      </c>
      <c r="D128" s="79"/>
      <c r="E128" s="78" t="s">
        <v>42</v>
      </c>
      <c r="F128" s="64"/>
      <c r="G128" s="104" t="s">
        <v>43</v>
      </c>
      <c r="H128" s="101"/>
      <c r="J128" s="102"/>
    </row>
    <row r="129" spans="1:10" ht="13.5" hidden="1" customHeight="1" thickBot="1" x14ac:dyDescent="0.3">
      <c r="A129" s="81" t="s">
        <v>44</v>
      </c>
      <c r="B129" s="105"/>
      <c r="C129" s="81" t="s">
        <v>44</v>
      </c>
      <c r="D129" s="83"/>
      <c r="E129" s="81" t="s">
        <v>45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5"/>
      <c r="B137" s="96"/>
      <c r="C137" s="95"/>
      <c r="D137" s="96"/>
      <c r="E137" s="95"/>
      <c r="F137" s="96"/>
      <c r="G137" s="97"/>
      <c r="H137" s="101"/>
      <c r="J137" s="98">
        <f>DADOS!G$27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52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x14ac:dyDescent="0.25">
      <c r="A139" s="76" t="s">
        <v>53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40</v>
      </c>
      <c r="B140" s="51"/>
      <c r="C140" s="78" t="s">
        <v>41</v>
      </c>
      <c r="D140" s="79"/>
      <c r="E140" s="78" t="s">
        <v>42</v>
      </c>
      <c r="F140" s="64"/>
      <c r="G140" s="104" t="s">
        <v>43</v>
      </c>
      <c r="H140" s="101"/>
      <c r="J140" s="102"/>
    </row>
    <row r="141" spans="1:10" ht="13.5" hidden="1" customHeight="1" x14ac:dyDescent="0.25">
      <c r="A141" s="81" t="s">
        <v>44</v>
      </c>
      <c r="B141" s="105"/>
      <c r="C141" s="81" t="s">
        <v>44</v>
      </c>
      <c r="D141" s="83"/>
      <c r="E141" s="81" t="s">
        <v>45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x14ac:dyDescent="0.25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x14ac:dyDescent="0.25">
      <c r="A144" s="65"/>
      <c r="B144" s="35"/>
      <c r="C144" s="35"/>
      <c r="D144" s="66"/>
      <c r="E144" s="35"/>
      <c r="F144" s="115" t="s">
        <v>54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55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40</v>
      </c>
      <c r="B146" s="51"/>
      <c r="C146" s="78" t="s">
        <v>41</v>
      </c>
      <c r="D146" s="79"/>
      <c r="E146" s="78" t="s">
        <v>42</v>
      </c>
      <c r="F146" s="64"/>
      <c r="G146" s="104" t="s">
        <v>43</v>
      </c>
      <c r="H146" s="101"/>
      <c r="J146" s="102"/>
    </row>
    <row r="147" spans="1:10" ht="13.5" hidden="1" customHeight="1" thickBot="1" x14ac:dyDescent="0.3">
      <c r="A147" s="81" t="s">
        <v>44</v>
      </c>
      <c r="B147" s="105"/>
      <c r="C147" s="81" t="s">
        <v>44</v>
      </c>
      <c r="D147" s="83"/>
      <c r="E147" s="81" t="s">
        <v>45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DADOS!I$27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56</v>
      </c>
      <c r="G153" s="100">
        <f>SUM(G148:G152)</f>
        <v>0</v>
      </c>
      <c r="H153" s="101"/>
      <c r="J153" s="98">
        <f>DADOS!J$27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57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58</v>
      </c>
      <c r="G155" s="119">
        <f>SUM(G154+G103)</f>
        <v>0</v>
      </c>
      <c r="H155" s="101" t="str">
        <f>IF(G155&gt;J155,"DIMINUIR VALOR",IF(G155&lt;J155,"AUMENTAR VALOR",""))</f>
        <v>AUMENTAR VALOR</v>
      </c>
      <c r="J155" s="117">
        <f>J102+J153</f>
        <v>18228</v>
      </c>
    </row>
    <row r="156" spans="1:10" ht="27" customHeight="1" x14ac:dyDescent="0.25">
      <c r="A156" s="251" t="s">
        <v>59</v>
      </c>
      <c r="B156" s="251"/>
      <c r="C156" s="251"/>
      <c r="D156" s="251"/>
      <c r="E156" s="251"/>
      <c r="F156" s="251"/>
      <c r="G156" s="251"/>
      <c r="H156" s="101"/>
      <c r="J156" s="102"/>
    </row>
    <row r="157" spans="1:10" ht="13.5" customHeight="1" x14ac:dyDescent="0.25">
      <c r="B157" s="74" t="s">
        <v>60</v>
      </c>
      <c r="C157">
        <f>C47</f>
        <v>0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64" spans="1:10" x14ac:dyDescent="0.25">
      <c r="H164" s="101"/>
      <c r="J164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61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62</v>
      </c>
      <c r="B175" s="10"/>
      <c r="C175" s="10"/>
      <c r="D175" s="10"/>
      <c r="E175" s="10"/>
    </row>
    <row r="176" spans="1:10" x14ac:dyDescent="0.25">
      <c r="A176" t="s">
        <v>63</v>
      </c>
    </row>
    <row r="177" spans="1:7" x14ac:dyDescent="0.25">
      <c r="A177" s="12">
        <f>C16</f>
        <v>7</v>
      </c>
      <c r="B177" s="123" t="s">
        <v>64</v>
      </c>
      <c r="C177" t="str">
        <f>A13</f>
        <v>TERMO DE COLABORAÇÃO</v>
      </c>
      <c r="D177" s="10"/>
      <c r="E177" s="10" t="str">
        <f>D13</f>
        <v>148/2025</v>
      </c>
      <c r="F177" s="12" t="str">
        <f>E13</f>
        <v>ADITAMENTO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60</v>
      </c>
      <c r="C179" s="10">
        <f>C47</f>
        <v>0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vG5ic2Qm1Ti3CgG/3ZDpX8L0HlrhCykdwoeM6wHsTMsIoGuS3GjAZdFXS6Xbu1zm6zWKHApqZ805uLllLKPCsA==" saltValue="ybESZt2EQiKxRgz1OIiIjQ==" spinCount="100000" sheet="1" objects="1" scenarios="1" select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83" priority="20" operator="notBetween">
      <formula>$J$102*0.05</formula>
      <formula>-$J$102*0.05</formula>
    </cfRule>
    <cfRule type="cellIs" dxfId="82" priority="21" operator="greaterThan">
      <formula>$J$102*0.05</formula>
    </cfRule>
    <cfRule type="cellIs" priority="22" operator="greaterThan">
      <formula>$J$102*0.05</formula>
    </cfRule>
  </conditionalFormatting>
  <conditionalFormatting sqref="J111">
    <cfRule type="cellIs" dxfId="81" priority="12" operator="notBetween">
      <formula>$J$102*0.05</formula>
      <formula>-$J$102*0.05</formula>
    </cfRule>
    <cfRule type="cellIs" dxfId="80" priority="13" operator="greaterThan">
      <formula>$J$102*0.05</formula>
    </cfRule>
    <cfRule type="cellIs" priority="14" operator="greaterThan">
      <formula>$J$102*0.05</formula>
    </cfRule>
  </conditionalFormatting>
  <conditionalFormatting sqref="J112:J122 J127:J134 J139:J147 J156:J164">
    <cfRule type="cellIs" dxfId="79" priority="23" operator="notEqual">
      <formula>"""0"""</formula>
    </cfRule>
  </conditionalFormatting>
  <conditionalFormatting sqref="J126">
    <cfRule type="cellIs" dxfId="78" priority="9" operator="notBetween">
      <formula>$J$102*0.05</formula>
      <formula>-$J$102*0.05</formula>
    </cfRule>
    <cfRule type="cellIs" dxfId="77" priority="10" operator="greaterThan">
      <formula>$J$102*0.05</formula>
    </cfRule>
    <cfRule type="cellIs" priority="11" operator="greaterThan">
      <formula>$J$102*0.05</formula>
    </cfRule>
  </conditionalFormatting>
  <conditionalFormatting sqref="J138">
    <cfRule type="cellIs" dxfId="76" priority="6" operator="notBetween">
      <formula>$J$102*0.05</formula>
      <formula>-$J$102*0.05</formula>
    </cfRule>
    <cfRule type="cellIs" dxfId="75" priority="7" operator="greaterThan">
      <formula>$J$102*0.05</formula>
    </cfRule>
    <cfRule type="cellIs" priority="8" operator="greaterThan">
      <formula>$J$102*0.05</formula>
    </cfRule>
  </conditionalFormatting>
  <conditionalFormatting sqref="J151">
    <cfRule type="cellIs" dxfId="74" priority="3" operator="notBetween">
      <formula>$J$102*0.05</formula>
      <formula>-$J$102*0.05</formula>
    </cfRule>
    <cfRule type="cellIs" dxfId="73" priority="4" operator="greaterThan">
      <formula>$J$102*0.05</formula>
    </cfRule>
    <cfRule type="cellIs" priority="5" operator="greaterThan">
      <formula>$J$102*0.05</formula>
    </cfRule>
  </conditionalFormatting>
  <conditionalFormatting sqref="J154">
    <cfRule type="cellIs" dxfId="72" priority="15" operator="notBetween">
      <formula>$J$102*0.05</formula>
      <formula>-$J$102*0.05</formula>
    </cfRule>
    <cfRule type="cellIs" dxfId="71" priority="16" operator="greaterThan">
      <formula>$J$102*0.05</formula>
    </cfRule>
    <cfRule type="cellIs" priority="17" operator="greaterThan">
      <formula>$J$102*0.05</formula>
    </cfRule>
  </conditionalFormatting>
  <conditionalFormatting sqref="J155">
    <cfRule type="cellIs" dxfId="70" priority="2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4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87"/>
  <sheetViews>
    <sheetView view="pageLayout" topLeftCell="A18" zoomScaleNormal="100" workbookViewId="0">
      <selection activeCell="C47" sqref="C47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8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2" t="s">
        <v>3</v>
      </c>
      <c r="B18" s="253"/>
      <c r="C18" s="252" t="s">
        <v>4</v>
      </c>
      <c r="D18" s="253"/>
      <c r="E18" s="256" t="s">
        <v>5</v>
      </c>
      <c r="F18" s="256" t="s">
        <v>6</v>
      </c>
      <c r="G18" s="20" t="s">
        <v>7</v>
      </c>
    </row>
    <row r="19" spans="1:7" ht="14.25" customHeight="1" thickBot="1" x14ac:dyDescent="0.3">
      <c r="A19" s="254"/>
      <c r="B19" s="255"/>
      <c r="C19" s="254"/>
      <c r="D19" s="255"/>
      <c r="E19" s="257"/>
      <c r="F19" s="257"/>
      <c r="G19" s="21" t="s">
        <v>8</v>
      </c>
    </row>
    <row r="20" spans="1:7" ht="15.75" thickBot="1" x14ac:dyDescent="0.3">
      <c r="A20" s="33" t="s">
        <v>111</v>
      </c>
      <c r="B20" s="22"/>
      <c r="C20" s="23"/>
      <c r="D20" s="150">
        <f>DADOS!C28</f>
        <v>18228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7'!G44</f>
        <v>-18228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-18228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140</v>
      </c>
      <c r="C30" s="152"/>
      <c r="D30" s="152"/>
      <c r="E30" s="152"/>
      <c r="F30" s="48"/>
    </row>
    <row r="31" spans="1:7" ht="15" customHeight="1" thickBot="1" x14ac:dyDescent="0.3">
      <c r="A31" s="47" t="s">
        <v>110</v>
      </c>
      <c r="C31" s="156">
        <f>G25</f>
        <v>-18228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DADOS!B$28</f>
        <v>novembro</v>
      </c>
      <c r="E35" s="64"/>
      <c r="F35" s="155" t="s">
        <v>111</v>
      </c>
      <c r="G35" s="41">
        <f>G103</f>
        <v>0</v>
      </c>
    </row>
    <row r="36" spans="1:7" ht="15.75" hidden="1" thickBot="1" x14ac:dyDescent="0.3">
      <c r="A36" s="153" t="s">
        <v>27</v>
      </c>
      <c r="B36" s="18"/>
      <c r="C36" s="19"/>
      <c r="D36" s="154" t="str">
        <f>DADOS!B$28</f>
        <v>novembro</v>
      </c>
      <c r="E36" s="64"/>
      <c r="F36" s="155" t="s">
        <v>111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DADOS!B$28</f>
        <v>novembro</v>
      </c>
      <c r="E37" s="64"/>
      <c r="F37" s="155" t="s">
        <v>111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DADOS!B$28</f>
        <v>novembro</v>
      </c>
      <c r="E38" s="64"/>
      <c r="F38" s="155" t="s">
        <v>111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DADOS!B$28</f>
        <v>novembro</v>
      </c>
      <c r="E39" s="64"/>
      <c r="F39" s="155" t="s">
        <v>111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DADOS!B$28</f>
        <v>novembro</v>
      </c>
      <c r="E40" s="19"/>
      <c r="F40" s="155" t="s">
        <v>111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0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-18228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-18228</v>
      </c>
    </row>
    <row r="45" spans="1:7" ht="50.25" customHeight="1" x14ac:dyDescent="0.25">
      <c r="A45" s="258" t="s">
        <v>113</v>
      </c>
      <c r="B45" s="258"/>
      <c r="C45" s="258"/>
      <c r="D45" s="258"/>
      <c r="E45" s="258"/>
      <c r="F45" s="258"/>
      <c r="G45" s="258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/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115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38</v>
      </c>
      <c r="B66" s="4"/>
      <c r="C66" s="14">
        <f>C16</f>
        <v>8</v>
      </c>
      <c r="D66" s="4"/>
      <c r="E66" s="5"/>
    </row>
    <row r="67" spans="1:12" ht="15.75" thickBot="1" x14ac:dyDescent="0.3">
      <c r="A67" s="76" t="s">
        <v>39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40</v>
      </c>
      <c r="B68" s="64"/>
      <c r="C68" s="78" t="s">
        <v>41</v>
      </c>
      <c r="D68" s="79"/>
      <c r="E68" s="78" t="s">
        <v>42</v>
      </c>
      <c r="F68" s="64"/>
      <c r="G68" s="80" t="s">
        <v>43</v>
      </c>
    </row>
    <row r="69" spans="1:12" ht="13.5" customHeight="1" thickBot="1" x14ac:dyDescent="0.3">
      <c r="A69" s="81" t="s">
        <v>44</v>
      </c>
      <c r="B69" s="82"/>
      <c r="C69" s="81" t="s">
        <v>44</v>
      </c>
      <c r="D69" s="83"/>
      <c r="E69" s="81" t="s">
        <v>45</v>
      </c>
      <c r="F69" s="82"/>
      <c r="G69" s="84"/>
    </row>
    <row r="70" spans="1:12" ht="13.5" customHeight="1" x14ac:dyDescent="0.25">
      <c r="A70" s="85"/>
      <c r="B70" s="86"/>
      <c r="C70" s="87"/>
      <c r="D70" s="86"/>
      <c r="E70" s="87" t="s">
        <v>135</v>
      </c>
      <c r="F70" s="86"/>
      <c r="G70" s="88"/>
      <c r="L70" s="89"/>
    </row>
    <row r="71" spans="1:12" ht="13.5" customHeight="1" x14ac:dyDescent="0.25">
      <c r="A71" s="90"/>
      <c r="B71" s="91"/>
      <c r="C71" s="250"/>
      <c r="D71" s="91"/>
      <c r="E71" s="92" t="s">
        <v>141</v>
      </c>
      <c r="F71" s="91"/>
      <c r="G71" s="93"/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DADOS!D$28</f>
        <v>18228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46</v>
      </c>
      <c r="G103" s="100">
        <f>SUM(G70:G102)</f>
        <v>0</v>
      </c>
      <c r="H103" s="101" t="str">
        <f>IF(J103&gt;J102*0.05,"DIMINUIR VALOR",IF(J103&lt;-J102*0.05,"AUMENTAR VALOR",""))</f>
        <v>AUMENTAR VALOR</v>
      </c>
      <c r="J103" s="102">
        <f>G103-J102</f>
        <v>-18228</v>
      </c>
    </row>
    <row r="104" spans="1:10" ht="19.5" hidden="1" customHeight="1" thickBot="1" x14ac:dyDescent="0.3">
      <c r="A104" s="76" t="s">
        <v>47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40</v>
      </c>
      <c r="B105" s="51"/>
      <c r="C105" s="78" t="s">
        <v>41</v>
      </c>
      <c r="D105" s="79"/>
      <c r="E105" s="78" t="s">
        <v>42</v>
      </c>
      <c r="F105" s="64"/>
      <c r="G105" s="104" t="s">
        <v>43</v>
      </c>
      <c r="J105" s="103"/>
    </row>
    <row r="106" spans="1:10" ht="13.5" hidden="1" customHeight="1" thickBot="1" x14ac:dyDescent="0.3">
      <c r="A106" s="81" t="s">
        <v>44</v>
      </c>
      <c r="B106" s="105"/>
      <c r="C106" s="81" t="s">
        <v>44</v>
      </c>
      <c r="D106" s="83"/>
      <c r="E106" s="81" t="s">
        <v>45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 t="s">
        <v>116</v>
      </c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DADOS!E$28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48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49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40</v>
      </c>
      <c r="B113" s="51"/>
      <c r="C113" s="78" t="s">
        <v>41</v>
      </c>
      <c r="D113" s="79"/>
      <c r="E113" s="78" t="s">
        <v>42</v>
      </c>
      <c r="F113" s="64"/>
      <c r="G113" s="104" t="s">
        <v>43</v>
      </c>
      <c r="H113" s="101"/>
      <c r="J113" s="102"/>
    </row>
    <row r="114" spans="1:10" ht="13.5" hidden="1" customHeight="1" thickBot="1" x14ac:dyDescent="0.3">
      <c r="A114" s="81" t="s">
        <v>44</v>
      </c>
      <c r="B114" s="105"/>
      <c r="C114" s="81" t="s">
        <v>44</v>
      </c>
      <c r="D114" s="83"/>
      <c r="E114" s="81" t="s">
        <v>45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2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95"/>
      <c r="B125" s="96"/>
      <c r="C125" s="95"/>
      <c r="D125" s="96"/>
      <c r="E125" s="95"/>
      <c r="F125" s="96"/>
      <c r="G125" s="97"/>
      <c r="H125" s="101"/>
      <c r="J125" s="98">
        <f>DADOS!F$28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50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51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40</v>
      </c>
      <c r="B128" s="51"/>
      <c r="C128" s="78" t="s">
        <v>41</v>
      </c>
      <c r="D128" s="79"/>
      <c r="E128" s="78" t="s">
        <v>42</v>
      </c>
      <c r="F128" s="64"/>
      <c r="G128" s="104" t="s">
        <v>43</v>
      </c>
      <c r="H128" s="101"/>
      <c r="J128" s="102"/>
    </row>
    <row r="129" spans="1:10" ht="13.5" hidden="1" customHeight="1" thickBot="1" x14ac:dyDescent="0.3">
      <c r="A129" s="81" t="s">
        <v>44</v>
      </c>
      <c r="B129" s="105"/>
      <c r="C129" s="81" t="s">
        <v>44</v>
      </c>
      <c r="D129" s="83"/>
      <c r="E129" s="81" t="s">
        <v>45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5"/>
      <c r="B137" s="96"/>
      <c r="C137" s="95"/>
      <c r="D137" s="96"/>
      <c r="E137" s="95"/>
      <c r="F137" s="96"/>
      <c r="G137" s="97"/>
      <c r="H137" s="101"/>
      <c r="J137" s="98">
        <f>DADOS!G$28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52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x14ac:dyDescent="0.25">
      <c r="A139" s="76" t="s">
        <v>53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40</v>
      </c>
      <c r="B140" s="51"/>
      <c r="C140" s="78" t="s">
        <v>41</v>
      </c>
      <c r="D140" s="79"/>
      <c r="E140" s="78" t="s">
        <v>42</v>
      </c>
      <c r="F140" s="64"/>
      <c r="G140" s="104" t="s">
        <v>43</v>
      </c>
      <c r="H140" s="101"/>
      <c r="J140" s="102"/>
    </row>
    <row r="141" spans="1:10" ht="13.5" hidden="1" customHeight="1" x14ac:dyDescent="0.25">
      <c r="A141" s="81" t="s">
        <v>44</v>
      </c>
      <c r="B141" s="105"/>
      <c r="C141" s="81" t="s">
        <v>44</v>
      </c>
      <c r="D141" s="83"/>
      <c r="E141" s="81" t="s">
        <v>45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x14ac:dyDescent="0.25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x14ac:dyDescent="0.25">
      <c r="A144" s="65"/>
      <c r="B144" s="35"/>
      <c r="C144" s="35"/>
      <c r="D144" s="66"/>
      <c r="E144" s="35"/>
      <c r="F144" s="115" t="s">
        <v>54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55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40</v>
      </c>
      <c r="B146" s="51"/>
      <c r="C146" s="78" t="s">
        <v>41</v>
      </c>
      <c r="D146" s="79"/>
      <c r="E146" s="78" t="s">
        <v>42</v>
      </c>
      <c r="F146" s="64"/>
      <c r="G146" s="104" t="s">
        <v>43</v>
      </c>
      <c r="H146" s="101"/>
      <c r="J146" s="102"/>
    </row>
    <row r="147" spans="1:10" ht="13.5" hidden="1" customHeight="1" thickBot="1" x14ac:dyDescent="0.3">
      <c r="A147" s="81" t="s">
        <v>44</v>
      </c>
      <c r="B147" s="105"/>
      <c r="C147" s="81" t="s">
        <v>44</v>
      </c>
      <c r="D147" s="83"/>
      <c r="E147" s="81" t="s">
        <v>45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DADOS!I$28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56</v>
      </c>
      <c r="G153" s="100">
        <f>SUM(G148:G152)</f>
        <v>0</v>
      </c>
      <c r="H153" s="101"/>
      <c r="J153" s="98">
        <f>DADOS!J$28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57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58</v>
      </c>
      <c r="G155" s="119">
        <f>SUM(G154+G103)</f>
        <v>0</v>
      </c>
      <c r="H155" s="101" t="str">
        <f>IF(G155&gt;J155,"DIMINUIR VALOR",IF(G155&lt;J155,"AUMENTAR VALOR",""))</f>
        <v>AUMENTAR VALOR</v>
      </c>
      <c r="J155" s="117">
        <f>J102+J153</f>
        <v>18228</v>
      </c>
    </row>
    <row r="156" spans="1:10" ht="27" customHeight="1" x14ac:dyDescent="0.25">
      <c r="A156" s="251" t="s">
        <v>59</v>
      </c>
      <c r="B156" s="251"/>
      <c r="C156" s="251"/>
      <c r="D156" s="251"/>
      <c r="E156" s="251"/>
      <c r="F156" s="251"/>
      <c r="G156" s="251"/>
      <c r="H156" s="101"/>
      <c r="J156" s="102"/>
    </row>
    <row r="157" spans="1:10" ht="13.5" customHeight="1" x14ac:dyDescent="0.25">
      <c r="B157" s="74" t="s">
        <v>60</v>
      </c>
      <c r="C157">
        <f>C47</f>
        <v>0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64" spans="1:10" x14ac:dyDescent="0.25">
      <c r="H164" s="101"/>
      <c r="J164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61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62</v>
      </c>
      <c r="B175" s="10"/>
      <c r="C175" s="10"/>
      <c r="D175" s="10"/>
      <c r="E175" s="10"/>
    </row>
    <row r="176" spans="1:10" x14ac:dyDescent="0.25">
      <c r="A176" t="s">
        <v>63</v>
      </c>
    </row>
    <row r="177" spans="1:7" x14ac:dyDescent="0.25">
      <c r="A177" s="12">
        <f>C16</f>
        <v>8</v>
      </c>
      <c r="B177" s="123" t="s">
        <v>64</v>
      </c>
      <c r="C177" t="str">
        <f>A13</f>
        <v>TERMO DE COLABORAÇÃO</v>
      </c>
      <c r="D177" s="10"/>
      <c r="E177" s="10" t="str">
        <f>D13</f>
        <v>148/2025</v>
      </c>
      <c r="F177" s="12" t="str">
        <f>E13</f>
        <v>ADITAMENTO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60</v>
      </c>
      <c r="C179" s="10">
        <f>C47</f>
        <v>0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C/XO0FC/z0cwD5x7wf6tIqhQDAy1mnyFdtWMQdR9lj7h+RI52CW+6HoKOWchDIffspPWa2UHEUSs7vKkDj4g3Q==" saltValue="rfecDpkIRKjYfYGshEDWLQ==" spinCount="100000" sheet="1" objects="1" scenarios="1" select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69" priority="20" operator="notBetween">
      <formula>$J$102*0.05</formula>
      <formula>-$J$102*0.05</formula>
    </cfRule>
    <cfRule type="cellIs" dxfId="68" priority="21" operator="greaterThan">
      <formula>$J$102*0.05</formula>
    </cfRule>
    <cfRule type="cellIs" priority="22" operator="greaterThan">
      <formula>$J$102*0.05</formula>
    </cfRule>
  </conditionalFormatting>
  <conditionalFormatting sqref="J111">
    <cfRule type="cellIs" dxfId="67" priority="12" operator="notBetween">
      <formula>$J$102*0.05</formula>
      <formula>-$J$102*0.05</formula>
    </cfRule>
    <cfRule type="cellIs" dxfId="66" priority="13" operator="greaterThan">
      <formula>$J$102*0.05</formula>
    </cfRule>
    <cfRule type="cellIs" priority="14" operator="greaterThan">
      <formula>$J$102*0.05</formula>
    </cfRule>
  </conditionalFormatting>
  <conditionalFormatting sqref="J112:J122 J127:J134 J139:J147 J156:J164">
    <cfRule type="cellIs" dxfId="65" priority="23" operator="notEqual">
      <formula>"""0"""</formula>
    </cfRule>
  </conditionalFormatting>
  <conditionalFormatting sqref="J126">
    <cfRule type="cellIs" dxfId="64" priority="9" operator="notBetween">
      <formula>$J$102*0.05</formula>
      <formula>-$J$102*0.05</formula>
    </cfRule>
    <cfRule type="cellIs" dxfId="63" priority="10" operator="greaterThan">
      <formula>$J$102*0.05</formula>
    </cfRule>
    <cfRule type="cellIs" priority="11" operator="greaterThan">
      <formula>$J$102*0.05</formula>
    </cfRule>
  </conditionalFormatting>
  <conditionalFormatting sqref="J138">
    <cfRule type="cellIs" dxfId="62" priority="6" operator="notBetween">
      <formula>$J$102*0.05</formula>
      <formula>-$J$102*0.05</formula>
    </cfRule>
    <cfRule type="cellIs" dxfId="61" priority="7" operator="greaterThan">
      <formula>$J$102*0.05</formula>
    </cfRule>
    <cfRule type="cellIs" priority="8" operator="greaterThan">
      <formula>$J$102*0.05</formula>
    </cfRule>
  </conditionalFormatting>
  <conditionalFormatting sqref="J151">
    <cfRule type="cellIs" dxfId="60" priority="3" operator="notBetween">
      <formula>$J$102*0.05</formula>
      <formula>-$J$102*0.05</formula>
    </cfRule>
    <cfRule type="cellIs" dxfId="59" priority="4" operator="greaterThan">
      <formula>$J$102*0.05</formula>
    </cfRule>
    <cfRule type="cellIs" priority="5" operator="greaterThan">
      <formula>$J$102*0.05</formula>
    </cfRule>
  </conditionalFormatting>
  <conditionalFormatting sqref="J154">
    <cfRule type="cellIs" dxfId="58" priority="15" operator="notBetween">
      <formula>$J$102*0.05</formula>
      <formula>-$J$102*0.05</formula>
    </cfRule>
    <cfRule type="cellIs" dxfId="57" priority="16" operator="greaterThan">
      <formula>$J$102*0.05</formula>
    </cfRule>
    <cfRule type="cellIs" priority="17" operator="greaterThan">
      <formula>$J$102*0.05</formula>
    </cfRule>
  </conditionalFormatting>
  <conditionalFormatting sqref="J155">
    <cfRule type="cellIs" dxfId="56" priority="2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4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87"/>
  <sheetViews>
    <sheetView view="pageLayout" topLeftCell="A18" zoomScaleNormal="100" workbookViewId="0">
      <selection activeCell="C47" sqref="C47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9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2" t="s">
        <v>3</v>
      </c>
      <c r="B18" s="253"/>
      <c r="C18" s="252" t="s">
        <v>4</v>
      </c>
      <c r="D18" s="253"/>
      <c r="E18" s="256" t="s">
        <v>5</v>
      </c>
      <c r="F18" s="256" t="s">
        <v>6</v>
      </c>
      <c r="G18" s="20" t="s">
        <v>7</v>
      </c>
    </row>
    <row r="19" spans="1:7" ht="14.25" customHeight="1" thickBot="1" x14ac:dyDescent="0.3">
      <c r="A19" s="254"/>
      <c r="B19" s="255"/>
      <c r="C19" s="254"/>
      <c r="D19" s="255"/>
      <c r="E19" s="257"/>
      <c r="F19" s="257"/>
      <c r="G19" s="21" t="s">
        <v>8</v>
      </c>
    </row>
    <row r="20" spans="1:7" ht="15.75" thickBot="1" x14ac:dyDescent="0.3">
      <c r="A20" s="33" t="s">
        <v>111</v>
      </c>
      <c r="B20" s="22"/>
      <c r="C20" s="23"/>
      <c r="D20" s="150">
        <f>DADOS!C29</f>
        <v>18228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8'!G44</f>
        <v>-18228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-18228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143</v>
      </c>
      <c r="C30" s="152"/>
      <c r="D30" s="152"/>
      <c r="E30" s="152"/>
      <c r="F30" s="48"/>
    </row>
    <row r="31" spans="1:7" ht="15" customHeight="1" thickBot="1" x14ac:dyDescent="0.3">
      <c r="A31" s="47" t="s">
        <v>110</v>
      </c>
      <c r="C31" s="156">
        <f>G25</f>
        <v>-18228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DADOS!B$29</f>
        <v>dezembro</v>
      </c>
      <c r="E35" s="64"/>
      <c r="F35" s="155" t="s">
        <v>111</v>
      </c>
      <c r="G35" s="41">
        <f>G103</f>
        <v>0</v>
      </c>
    </row>
    <row r="36" spans="1:7" ht="15.75" hidden="1" thickBot="1" x14ac:dyDescent="0.3">
      <c r="A36" s="153" t="s">
        <v>27</v>
      </c>
      <c r="B36" s="18"/>
      <c r="C36" s="19"/>
      <c r="D36" s="154" t="str">
        <f>DADOS!B$29</f>
        <v>dezembro</v>
      </c>
      <c r="E36" s="64"/>
      <c r="F36" s="155" t="s">
        <v>111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DADOS!B$29</f>
        <v>dezembro</v>
      </c>
      <c r="E37" s="64"/>
      <c r="F37" s="155" t="s">
        <v>111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DADOS!B$29</f>
        <v>dezembro</v>
      </c>
      <c r="E38" s="64"/>
      <c r="F38" s="155" t="s">
        <v>111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DADOS!B$29</f>
        <v>dezembro</v>
      </c>
      <c r="E39" s="64"/>
      <c r="F39" s="155" t="s">
        <v>111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DADOS!B$29</f>
        <v>dezembro</v>
      </c>
      <c r="E40" s="19"/>
      <c r="F40" s="155" t="s">
        <v>111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0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-18228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-18228</v>
      </c>
    </row>
    <row r="45" spans="1:7" ht="50.25" customHeight="1" x14ac:dyDescent="0.25">
      <c r="A45" s="258" t="s">
        <v>113</v>
      </c>
      <c r="B45" s="258"/>
      <c r="C45" s="258"/>
      <c r="D45" s="258"/>
      <c r="E45" s="258"/>
      <c r="F45" s="258"/>
      <c r="G45" s="258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/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115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38</v>
      </c>
      <c r="B66" s="4"/>
      <c r="C66" s="14">
        <f>C16</f>
        <v>9</v>
      </c>
      <c r="D66" s="4"/>
      <c r="E66" s="5"/>
    </row>
    <row r="67" spans="1:12" ht="15.75" thickBot="1" x14ac:dyDescent="0.3">
      <c r="A67" s="76" t="s">
        <v>39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40</v>
      </c>
      <c r="B68" s="64"/>
      <c r="C68" s="78" t="s">
        <v>41</v>
      </c>
      <c r="D68" s="79"/>
      <c r="E68" s="78" t="s">
        <v>42</v>
      </c>
      <c r="F68" s="64"/>
      <c r="G68" s="80" t="s">
        <v>43</v>
      </c>
    </row>
    <row r="69" spans="1:12" ht="13.5" customHeight="1" thickBot="1" x14ac:dyDescent="0.3">
      <c r="A69" s="81" t="s">
        <v>44</v>
      </c>
      <c r="B69" s="82"/>
      <c r="C69" s="81" t="s">
        <v>44</v>
      </c>
      <c r="D69" s="83"/>
      <c r="E69" s="81" t="s">
        <v>45</v>
      </c>
      <c r="F69" s="82"/>
      <c r="G69" s="84"/>
    </row>
    <row r="70" spans="1:12" ht="13.5" customHeight="1" x14ac:dyDescent="0.25">
      <c r="A70" s="85"/>
      <c r="B70" s="86"/>
      <c r="C70" s="87"/>
      <c r="D70" s="86"/>
      <c r="E70" s="87" t="s">
        <v>135</v>
      </c>
      <c r="F70" s="86"/>
      <c r="G70" s="88"/>
      <c r="L70" s="89"/>
    </row>
    <row r="71" spans="1:12" ht="13.5" customHeight="1" x14ac:dyDescent="0.25">
      <c r="A71" s="90"/>
      <c r="B71" s="91"/>
      <c r="C71" s="250"/>
      <c r="D71" s="91"/>
      <c r="E71" s="92" t="s">
        <v>141</v>
      </c>
      <c r="F71" s="91"/>
      <c r="G71" s="93"/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DADOS!D$29</f>
        <v>18228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46</v>
      </c>
      <c r="G103" s="100">
        <f>SUM(G70:G102)</f>
        <v>0</v>
      </c>
      <c r="H103" s="101" t="str">
        <f>IF(J103&gt;J102*0.05,"DIMINUIR VALOR",IF(J103&lt;-J102*0.05,"AUMENTAR VALOR",""))</f>
        <v>AUMENTAR VALOR</v>
      </c>
      <c r="J103" s="102">
        <f>G103-J102</f>
        <v>-18228</v>
      </c>
    </row>
    <row r="104" spans="1:10" ht="19.5" hidden="1" customHeight="1" thickBot="1" x14ac:dyDescent="0.3">
      <c r="A104" s="76" t="s">
        <v>47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40</v>
      </c>
      <c r="B105" s="51"/>
      <c r="C105" s="78" t="s">
        <v>41</v>
      </c>
      <c r="D105" s="79"/>
      <c r="E105" s="78" t="s">
        <v>42</v>
      </c>
      <c r="F105" s="64"/>
      <c r="G105" s="104" t="s">
        <v>43</v>
      </c>
      <c r="J105" s="103"/>
    </row>
    <row r="106" spans="1:10" ht="13.5" hidden="1" customHeight="1" thickBot="1" x14ac:dyDescent="0.3">
      <c r="A106" s="81" t="s">
        <v>44</v>
      </c>
      <c r="B106" s="105"/>
      <c r="C106" s="81" t="s">
        <v>44</v>
      </c>
      <c r="D106" s="83"/>
      <c r="E106" s="81" t="s">
        <v>45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DADOS!E$29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48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49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40</v>
      </c>
      <c r="B113" s="51"/>
      <c r="C113" s="78" t="s">
        <v>41</v>
      </c>
      <c r="D113" s="79"/>
      <c r="E113" s="78" t="s">
        <v>42</v>
      </c>
      <c r="F113" s="64"/>
      <c r="G113" s="104" t="s">
        <v>43</v>
      </c>
      <c r="H113" s="101"/>
      <c r="J113" s="102"/>
    </row>
    <row r="114" spans="1:10" ht="13.5" hidden="1" customHeight="1" thickBot="1" x14ac:dyDescent="0.3">
      <c r="A114" s="81" t="s">
        <v>44</v>
      </c>
      <c r="B114" s="105"/>
      <c r="C114" s="81" t="s">
        <v>44</v>
      </c>
      <c r="D114" s="83"/>
      <c r="E114" s="81" t="s">
        <v>45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0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95"/>
      <c r="B125" s="96"/>
      <c r="C125" s="95"/>
      <c r="D125" s="96"/>
      <c r="E125" s="95"/>
      <c r="F125" s="96"/>
      <c r="G125" s="97"/>
      <c r="H125" s="101"/>
      <c r="J125" s="98">
        <f>DADOS!F$29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50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51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40</v>
      </c>
      <c r="B128" s="51"/>
      <c r="C128" s="78" t="s">
        <v>41</v>
      </c>
      <c r="D128" s="79"/>
      <c r="E128" s="78" t="s">
        <v>42</v>
      </c>
      <c r="F128" s="64"/>
      <c r="G128" s="104" t="s">
        <v>43</v>
      </c>
      <c r="H128" s="101"/>
      <c r="J128" s="102"/>
    </row>
    <row r="129" spans="1:10" ht="13.5" hidden="1" customHeight="1" thickBot="1" x14ac:dyDescent="0.3">
      <c r="A129" s="81" t="s">
        <v>44</v>
      </c>
      <c r="B129" s="105"/>
      <c r="C129" s="81" t="s">
        <v>44</v>
      </c>
      <c r="D129" s="83"/>
      <c r="E129" s="81" t="s">
        <v>45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5"/>
      <c r="B137" s="96"/>
      <c r="C137" s="95"/>
      <c r="D137" s="96"/>
      <c r="E137" s="95"/>
      <c r="F137" s="96"/>
      <c r="G137" s="97"/>
      <c r="H137" s="101"/>
      <c r="J137" s="98">
        <f>DADOS!G$29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52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x14ac:dyDescent="0.25">
      <c r="A139" s="76" t="s">
        <v>53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40</v>
      </c>
      <c r="B140" s="51"/>
      <c r="C140" s="78" t="s">
        <v>41</v>
      </c>
      <c r="D140" s="79"/>
      <c r="E140" s="78" t="s">
        <v>42</v>
      </c>
      <c r="F140" s="64"/>
      <c r="G140" s="104" t="s">
        <v>43</v>
      </c>
      <c r="H140" s="101"/>
      <c r="J140" s="102"/>
    </row>
    <row r="141" spans="1:10" ht="13.5" hidden="1" customHeight="1" x14ac:dyDescent="0.25">
      <c r="A141" s="81" t="s">
        <v>44</v>
      </c>
      <c r="B141" s="105"/>
      <c r="C141" s="81" t="s">
        <v>44</v>
      </c>
      <c r="D141" s="83"/>
      <c r="E141" s="81" t="s">
        <v>45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x14ac:dyDescent="0.25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x14ac:dyDescent="0.25">
      <c r="A144" s="65"/>
      <c r="B144" s="35"/>
      <c r="C144" s="35"/>
      <c r="D144" s="66"/>
      <c r="E144" s="35"/>
      <c r="F144" s="115" t="s">
        <v>54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55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40</v>
      </c>
      <c r="B146" s="51"/>
      <c r="C146" s="78" t="s">
        <v>41</v>
      </c>
      <c r="D146" s="79"/>
      <c r="E146" s="78" t="s">
        <v>42</v>
      </c>
      <c r="F146" s="64"/>
      <c r="G146" s="104" t="s">
        <v>43</v>
      </c>
      <c r="H146" s="101"/>
      <c r="J146" s="102"/>
    </row>
    <row r="147" spans="1:10" ht="13.5" hidden="1" customHeight="1" thickBot="1" x14ac:dyDescent="0.3">
      <c r="A147" s="81" t="s">
        <v>44</v>
      </c>
      <c r="B147" s="105"/>
      <c r="C147" s="81" t="s">
        <v>44</v>
      </c>
      <c r="D147" s="83"/>
      <c r="E147" s="81" t="s">
        <v>45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DADOS!I$29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56</v>
      </c>
      <c r="G153" s="100">
        <f>SUM(G148:G152)</f>
        <v>0</v>
      </c>
      <c r="H153" s="101"/>
      <c r="J153" s="98">
        <f>DADOS!J$29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57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58</v>
      </c>
      <c r="G155" s="119">
        <f>SUM(G154+G103)</f>
        <v>0</v>
      </c>
      <c r="H155" s="101" t="str">
        <f>IF(G155&gt;J155,"DIMINUIR VALOR",IF(G155&lt;J155,"AUMENTAR VALOR",""))</f>
        <v>AUMENTAR VALOR</v>
      </c>
      <c r="J155" s="117">
        <f>J102+J153</f>
        <v>18228</v>
      </c>
    </row>
    <row r="156" spans="1:10" ht="27" customHeight="1" x14ac:dyDescent="0.25">
      <c r="A156" s="251" t="s">
        <v>59</v>
      </c>
      <c r="B156" s="251"/>
      <c r="C156" s="251"/>
      <c r="D156" s="251"/>
      <c r="E156" s="251"/>
      <c r="F156" s="251"/>
      <c r="G156" s="251"/>
      <c r="H156" s="101"/>
      <c r="J156" s="102"/>
    </row>
    <row r="157" spans="1:10" ht="13.5" customHeight="1" x14ac:dyDescent="0.25">
      <c r="B157" s="74" t="s">
        <v>60</v>
      </c>
      <c r="C157">
        <f>C47</f>
        <v>0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64" spans="1:10" x14ac:dyDescent="0.25">
      <c r="H164" s="101"/>
      <c r="J164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61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62</v>
      </c>
      <c r="B175" s="10"/>
      <c r="C175" s="10"/>
      <c r="D175" s="10"/>
      <c r="E175" s="10"/>
    </row>
    <row r="176" spans="1:10" x14ac:dyDescent="0.25">
      <c r="A176" t="s">
        <v>63</v>
      </c>
    </row>
    <row r="177" spans="1:7" x14ac:dyDescent="0.25">
      <c r="A177" s="12">
        <f>C16</f>
        <v>9</v>
      </c>
      <c r="B177" s="123" t="s">
        <v>64</v>
      </c>
      <c r="C177" t="str">
        <f>A13</f>
        <v>TERMO DE COLABORAÇÃO</v>
      </c>
      <c r="D177" s="10"/>
      <c r="E177" s="10" t="str">
        <f>D13</f>
        <v>148/2025</v>
      </c>
      <c r="F177" s="12" t="str">
        <f>E13</f>
        <v>ADITAMENTO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60</v>
      </c>
      <c r="C179" s="10">
        <f>C47</f>
        <v>0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d2rVZWdfWY01ATDphuQK0pKVNXTyIW+M3dXzviV7XOuF4i40/4TyI2a4aTEbd8FV3smdL/eyxHUY/PSfsW5hww==" saltValue="+60EM7uLipsqwkM9OYhPmA==" spinCount="100000" sheet="1" objects="1" scenarios="1" select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55" priority="20" operator="notBetween">
      <formula>$J$102*0.05</formula>
      <formula>-$J$102*0.05</formula>
    </cfRule>
    <cfRule type="cellIs" dxfId="54" priority="21" operator="greaterThan">
      <formula>$J$102*0.05</formula>
    </cfRule>
    <cfRule type="cellIs" priority="22" operator="greaterThan">
      <formula>$J$102*0.05</formula>
    </cfRule>
  </conditionalFormatting>
  <conditionalFormatting sqref="J111">
    <cfRule type="cellIs" dxfId="53" priority="12" operator="notBetween">
      <formula>$J$102*0.05</formula>
      <formula>-$J$102*0.05</formula>
    </cfRule>
    <cfRule type="cellIs" dxfId="52" priority="13" operator="greaterThan">
      <formula>$J$102*0.05</formula>
    </cfRule>
    <cfRule type="cellIs" priority="14" operator="greaterThan">
      <formula>$J$102*0.05</formula>
    </cfRule>
  </conditionalFormatting>
  <conditionalFormatting sqref="J112:J122 J127:J134 J139:J147 J156:J164">
    <cfRule type="cellIs" dxfId="51" priority="23" operator="notEqual">
      <formula>"""0"""</formula>
    </cfRule>
  </conditionalFormatting>
  <conditionalFormatting sqref="J126">
    <cfRule type="cellIs" dxfId="50" priority="9" operator="notBetween">
      <formula>$J$102*0.05</formula>
      <formula>-$J$102*0.05</formula>
    </cfRule>
    <cfRule type="cellIs" dxfId="49" priority="10" operator="greaterThan">
      <formula>$J$102*0.05</formula>
    </cfRule>
    <cfRule type="cellIs" priority="11" operator="greaterThan">
      <formula>$J$102*0.05</formula>
    </cfRule>
  </conditionalFormatting>
  <conditionalFormatting sqref="J138">
    <cfRule type="cellIs" dxfId="48" priority="6" operator="notBetween">
      <formula>$J$102*0.05</formula>
      <formula>-$J$102*0.05</formula>
    </cfRule>
    <cfRule type="cellIs" dxfId="47" priority="7" operator="greaterThan">
      <formula>$J$102*0.05</formula>
    </cfRule>
    <cfRule type="cellIs" priority="8" operator="greaterThan">
      <formula>$J$102*0.05</formula>
    </cfRule>
  </conditionalFormatting>
  <conditionalFormatting sqref="J151">
    <cfRule type="cellIs" dxfId="46" priority="3" operator="notBetween">
      <formula>$J$102*0.05</formula>
      <formula>-$J$102*0.05</formula>
    </cfRule>
    <cfRule type="cellIs" dxfId="45" priority="4" operator="greaterThan">
      <formula>$J$102*0.05</formula>
    </cfRule>
    <cfRule type="cellIs" priority="5" operator="greaterThan">
      <formula>$J$102*0.05</formula>
    </cfRule>
  </conditionalFormatting>
  <conditionalFormatting sqref="J154">
    <cfRule type="cellIs" dxfId="44" priority="15" operator="notBetween">
      <formula>$J$102*0.05</formula>
      <formula>-$J$102*0.05</formula>
    </cfRule>
    <cfRule type="cellIs" dxfId="43" priority="16" operator="greaterThan">
      <formula>$J$102*0.05</formula>
    </cfRule>
    <cfRule type="cellIs" priority="17" operator="greaterThan">
      <formula>$J$102*0.05</formula>
    </cfRule>
  </conditionalFormatting>
  <conditionalFormatting sqref="J155">
    <cfRule type="cellIs" dxfId="42" priority="2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4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87"/>
  <sheetViews>
    <sheetView view="pageLayout" topLeftCell="A16" zoomScaleNormal="100" workbookViewId="0">
      <selection activeCell="C47" sqref="C47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10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2" t="s">
        <v>3</v>
      </c>
      <c r="B18" s="253"/>
      <c r="C18" s="252" t="s">
        <v>4</v>
      </c>
      <c r="D18" s="253"/>
      <c r="E18" s="256" t="s">
        <v>5</v>
      </c>
      <c r="F18" s="256" t="s">
        <v>6</v>
      </c>
      <c r="G18" s="20" t="s">
        <v>7</v>
      </c>
    </row>
    <row r="19" spans="1:7" ht="14.25" customHeight="1" thickBot="1" x14ac:dyDescent="0.3">
      <c r="A19" s="254"/>
      <c r="B19" s="255"/>
      <c r="C19" s="254"/>
      <c r="D19" s="255"/>
      <c r="E19" s="257"/>
      <c r="F19" s="257"/>
      <c r="G19" s="21" t="s">
        <v>8</v>
      </c>
    </row>
    <row r="20" spans="1:7" ht="15.75" thickBot="1" x14ac:dyDescent="0.3">
      <c r="A20" s="33" t="s">
        <v>111</v>
      </c>
      <c r="B20" s="22"/>
      <c r="C20" s="23"/>
      <c r="D20" s="150">
        <f>DADOS!C30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9'!G44</f>
        <v>-18228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-18228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134</v>
      </c>
      <c r="C30" s="152"/>
      <c r="D30" s="152"/>
      <c r="E30" s="152"/>
      <c r="F30" s="48"/>
    </row>
    <row r="31" spans="1:7" ht="15" customHeight="1" thickBot="1" x14ac:dyDescent="0.3">
      <c r="A31" s="47" t="s">
        <v>110</v>
      </c>
      <c r="C31" s="156">
        <f>G25</f>
        <v>-18228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DADOS!B$30</f>
        <v>janeiro</v>
      </c>
      <c r="E35" s="64"/>
      <c r="F35" s="155" t="s">
        <v>111</v>
      </c>
      <c r="G35" s="41">
        <f>G103</f>
        <v>0</v>
      </c>
    </row>
    <row r="36" spans="1:7" ht="15.75" hidden="1" thickBot="1" x14ac:dyDescent="0.3">
      <c r="A36" s="153" t="s">
        <v>27</v>
      </c>
      <c r="B36" s="18"/>
      <c r="C36" s="19"/>
      <c r="D36" s="154" t="str">
        <f>DADOS!B$30</f>
        <v>janeiro</v>
      </c>
      <c r="E36" s="64"/>
      <c r="F36" s="155" t="s">
        <v>111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DADOS!B$30</f>
        <v>janeiro</v>
      </c>
      <c r="E37" s="64"/>
      <c r="F37" s="155" t="s">
        <v>111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DADOS!B$30</f>
        <v>janeiro</v>
      </c>
      <c r="E38" s="64"/>
      <c r="F38" s="155" t="s">
        <v>111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DADOS!B$30</f>
        <v>janeiro</v>
      </c>
      <c r="E39" s="64"/>
      <c r="F39" s="155" t="s">
        <v>111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DADOS!B$30</f>
        <v>janeiro</v>
      </c>
      <c r="E40" s="19"/>
      <c r="F40" s="155" t="s">
        <v>111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0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-18228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-18228</v>
      </c>
    </row>
    <row r="45" spans="1:7" ht="50.25" customHeight="1" x14ac:dyDescent="0.25">
      <c r="A45" s="258" t="s">
        <v>113</v>
      </c>
      <c r="B45" s="258"/>
      <c r="C45" s="258"/>
      <c r="D45" s="258"/>
      <c r="E45" s="258"/>
      <c r="F45" s="258"/>
      <c r="G45" s="258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/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115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38</v>
      </c>
      <c r="B66" s="4"/>
      <c r="C66" s="14">
        <f>C16</f>
        <v>10</v>
      </c>
      <c r="D66" s="4"/>
      <c r="E66" s="5"/>
    </row>
    <row r="67" spans="1:12" ht="15.75" thickBot="1" x14ac:dyDescent="0.3">
      <c r="A67" s="76" t="s">
        <v>39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40</v>
      </c>
      <c r="B68" s="64"/>
      <c r="C68" s="78" t="s">
        <v>41</v>
      </c>
      <c r="D68" s="79"/>
      <c r="E68" s="78" t="s">
        <v>42</v>
      </c>
      <c r="F68" s="64"/>
      <c r="G68" s="80" t="s">
        <v>43</v>
      </c>
    </row>
    <row r="69" spans="1:12" ht="13.5" customHeight="1" thickBot="1" x14ac:dyDescent="0.3">
      <c r="A69" s="81" t="s">
        <v>44</v>
      </c>
      <c r="B69" s="82"/>
      <c r="C69" s="81" t="s">
        <v>44</v>
      </c>
      <c r="D69" s="83"/>
      <c r="E69" s="81" t="s">
        <v>45</v>
      </c>
      <c r="F69" s="82"/>
      <c r="G69" s="84"/>
    </row>
    <row r="70" spans="1:12" ht="13.5" customHeight="1" x14ac:dyDescent="0.25">
      <c r="A70" s="85"/>
      <c r="B70" s="86"/>
      <c r="C70" s="87"/>
      <c r="D70" s="86"/>
      <c r="E70" s="87"/>
      <c r="F70" s="86"/>
      <c r="G70" s="88"/>
      <c r="L70" s="89"/>
    </row>
    <row r="71" spans="1:12" ht="13.5" customHeight="1" x14ac:dyDescent="0.25">
      <c r="A71" s="90"/>
      <c r="B71" s="91"/>
      <c r="C71" s="92"/>
      <c r="D71" s="91"/>
      <c r="E71" s="92"/>
      <c r="F71" s="91"/>
      <c r="G71" s="93"/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DADOS!D$30</f>
        <v>0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46</v>
      </c>
      <c r="G103" s="100">
        <f>SUM(G70:G102)</f>
        <v>0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19.5" hidden="1" customHeight="1" thickBot="1" x14ac:dyDescent="0.3">
      <c r="A104" s="76" t="s">
        <v>47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40</v>
      </c>
      <c r="B105" s="51"/>
      <c r="C105" s="78" t="s">
        <v>41</v>
      </c>
      <c r="D105" s="79"/>
      <c r="E105" s="78" t="s">
        <v>42</v>
      </c>
      <c r="F105" s="64"/>
      <c r="G105" s="104" t="s">
        <v>43</v>
      </c>
      <c r="J105" s="103"/>
    </row>
    <row r="106" spans="1:10" ht="13.5" hidden="1" customHeight="1" thickBot="1" x14ac:dyDescent="0.3">
      <c r="A106" s="81" t="s">
        <v>44</v>
      </c>
      <c r="B106" s="105"/>
      <c r="C106" s="81" t="s">
        <v>44</v>
      </c>
      <c r="D106" s="83"/>
      <c r="E106" s="81" t="s">
        <v>45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106"/>
      <c r="B108" s="91"/>
      <c r="C108" s="108"/>
      <c r="D108" s="91"/>
      <c r="E108" s="108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DADOS!E$30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48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49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40</v>
      </c>
      <c r="B113" s="51"/>
      <c r="C113" s="78" t="s">
        <v>41</v>
      </c>
      <c r="D113" s="79"/>
      <c r="E113" s="78" t="s">
        <v>42</v>
      </c>
      <c r="F113" s="64"/>
      <c r="G113" s="104" t="s">
        <v>43</v>
      </c>
      <c r="H113" s="101"/>
      <c r="J113" s="102"/>
    </row>
    <row r="114" spans="1:10" ht="13.5" hidden="1" customHeight="1" thickBot="1" x14ac:dyDescent="0.3">
      <c r="A114" s="81" t="s">
        <v>44</v>
      </c>
      <c r="B114" s="105"/>
      <c r="C114" s="81" t="s">
        <v>44</v>
      </c>
      <c r="D114" s="83"/>
      <c r="E114" s="81" t="s">
        <v>45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94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</row>
    <row r="124" spans="1:10" ht="12.75" hidden="1" customHeight="1" x14ac:dyDescent="0.25">
      <c r="A124" s="111"/>
      <c r="B124" s="112"/>
      <c r="C124" s="113"/>
      <c r="D124" s="112"/>
      <c r="E124" s="113"/>
      <c r="F124" s="112"/>
      <c r="G124" s="114"/>
      <c r="H124" s="101"/>
    </row>
    <row r="125" spans="1:10" ht="12.75" hidden="1" customHeight="1" thickBot="1" x14ac:dyDescent="0.3">
      <c r="A125" s="157"/>
      <c r="B125" s="96"/>
      <c r="C125" s="95"/>
      <c r="D125" s="96"/>
      <c r="E125" s="95"/>
      <c r="F125" s="96"/>
      <c r="G125" s="97"/>
      <c r="H125" s="101"/>
      <c r="J125" s="98">
        <f>DADOS!F$30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50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51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40</v>
      </c>
      <c r="B128" s="51"/>
      <c r="C128" s="78" t="s">
        <v>41</v>
      </c>
      <c r="D128" s="79"/>
      <c r="E128" s="78" t="s">
        <v>42</v>
      </c>
      <c r="F128" s="64"/>
      <c r="G128" s="104" t="s">
        <v>43</v>
      </c>
      <c r="H128" s="101"/>
      <c r="J128" s="102"/>
    </row>
    <row r="129" spans="1:10" ht="13.5" hidden="1" customHeight="1" thickBot="1" x14ac:dyDescent="0.3">
      <c r="A129" s="81" t="s">
        <v>44</v>
      </c>
      <c r="B129" s="105"/>
      <c r="C129" s="81" t="s">
        <v>44</v>
      </c>
      <c r="D129" s="83"/>
      <c r="E129" s="81" t="s">
        <v>45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157"/>
      <c r="B137" s="96"/>
      <c r="C137" s="95"/>
      <c r="D137" s="96"/>
      <c r="E137" s="95"/>
      <c r="F137" s="96"/>
      <c r="G137" s="97"/>
      <c r="H137" s="101"/>
      <c r="J137" s="98">
        <f>DADOS!G$30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52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x14ac:dyDescent="0.25">
      <c r="A139" s="76" t="s">
        <v>53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40</v>
      </c>
      <c r="B140" s="51"/>
      <c r="C140" s="78" t="s">
        <v>41</v>
      </c>
      <c r="D140" s="79"/>
      <c r="E140" s="78" t="s">
        <v>42</v>
      </c>
      <c r="F140" s="64"/>
      <c r="G140" s="104" t="s">
        <v>43</v>
      </c>
      <c r="H140" s="101"/>
      <c r="J140" s="102"/>
    </row>
    <row r="141" spans="1:10" ht="13.5" hidden="1" customHeight="1" x14ac:dyDescent="0.25">
      <c r="A141" s="81" t="s">
        <v>44</v>
      </c>
      <c r="B141" s="105"/>
      <c r="C141" s="81" t="s">
        <v>44</v>
      </c>
      <c r="D141" s="83"/>
      <c r="E141" s="81" t="s">
        <v>45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x14ac:dyDescent="0.25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x14ac:dyDescent="0.25">
      <c r="A144" s="65"/>
      <c r="B144" s="35"/>
      <c r="C144" s="35"/>
      <c r="D144" s="66"/>
      <c r="E144" s="35"/>
      <c r="F144" s="115" t="s">
        <v>54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55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40</v>
      </c>
      <c r="B146" s="51"/>
      <c r="C146" s="78" t="s">
        <v>41</v>
      </c>
      <c r="D146" s="79"/>
      <c r="E146" s="78" t="s">
        <v>42</v>
      </c>
      <c r="F146" s="64"/>
      <c r="G146" s="104" t="s">
        <v>43</v>
      </c>
      <c r="H146" s="101"/>
      <c r="J146" s="102"/>
    </row>
    <row r="147" spans="1:10" ht="13.5" hidden="1" customHeight="1" thickBot="1" x14ac:dyDescent="0.3">
      <c r="A147" s="81" t="s">
        <v>44</v>
      </c>
      <c r="B147" s="105"/>
      <c r="C147" s="81" t="s">
        <v>44</v>
      </c>
      <c r="D147" s="83"/>
      <c r="E147" s="81" t="s">
        <v>45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DADOS!I$30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56</v>
      </c>
      <c r="G153" s="100">
        <f>SUM(G148:G152)</f>
        <v>0</v>
      </c>
      <c r="H153" s="101"/>
      <c r="J153" s="98">
        <f>DADOS!J$30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57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58</v>
      </c>
      <c r="G155" s="119">
        <f>SUM(G154+G103)</f>
        <v>0</v>
      </c>
      <c r="H155" s="101" t="str">
        <f>IF(G155&gt;J155,"DIMINUIR VALOR",IF(G155&lt;J155,"AUMENTAR VALOR",""))</f>
        <v/>
      </c>
      <c r="J155" s="117">
        <f>J102+J153</f>
        <v>0</v>
      </c>
    </row>
    <row r="156" spans="1:10" ht="27" customHeight="1" x14ac:dyDescent="0.25">
      <c r="A156" s="251" t="s">
        <v>59</v>
      </c>
      <c r="B156" s="251"/>
      <c r="C156" s="251"/>
      <c r="D156" s="251"/>
      <c r="E156" s="251"/>
      <c r="F156" s="251"/>
      <c r="G156" s="251"/>
      <c r="H156" s="101"/>
      <c r="J156" s="102"/>
    </row>
    <row r="157" spans="1:10" ht="13.5" customHeight="1" x14ac:dyDescent="0.25">
      <c r="B157" s="74" t="s">
        <v>60</v>
      </c>
      <c r="C157">
        <f>C47</f>
        <v>0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64" spans="1:10" x14ac:dyDescent="0.25">
      <c r="H164" s="101"/>
      <c r="J164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61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62</v>
      </c>
      <c r="B175" s="10"/>
      <c r="C175" s="10"/>
      <c r="D175" s="10"/>
      <c r="E175" s="10"/>
    </row>
    <row r="176" spans="1:10" x14ac:dyDescent="0.25">
      <c r="A176" t="s">
        <v>63</v>
      </c>
    </row>
    <row r="177" spans="1:7" x14ac:dyDescent="0.25">
      <c r="A177" s="12">
        <f>C16</f>
        <v>10</v>
      </c>
      <c r="B177" s="123" t="s">
        <v>64</v>
      </c>
      <c r="C177" t="str">
        <f>A13</f>
        <v>TERMO DE COLABORAÇÃO</v>
      </c>
      <c r="D177" s="10"/>
      <c r="E177" s="10" t="str">
        <f>D13</f>
        <v>148/2025</v>
      </c>
      <c r="F177" s="12" t="str">
        <f>E13</f>
        <v>ADITAMENTO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60</v>
      </c>
      <c r="C179" s="10">
        <f>C47</f>
        <v>0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BIZUq9ZMistvnINudJ6yL/p2IMEg70vRN1FoLmWt5iuiZVgtWLtbmTiUUk1ArFBkxW4w2LHHX1WFuDa2Ahu6AQ==" saltValue="TT0g+29Iz1bKVVYrWcvLsg==" spinCount="100000" sheet="1" objects="1" scenarios="1" select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41" priority="20" operator="notBetween">
      <formula>$J$102*0.05</formula>
      <formula>-$J$102*0.05</formula>
    </cfRule>
    <cfRule type="cellIs" dxfId="40" priority="21" operator="greaterThan">
      <formula>$J$102*0.05</formula>
    </cfRule>
    <cfRule type="cellIs" priority="22" operator="greaterThan">
      <formula>$J$102*0.05</formula>
    </cfRule>
  </conditionalFormatting>
  <conditionalFormatting sqref="J111">
    <cfRule type="cellIs" dxfId="39" priority="12" operator="notBetween">
      <formula>$J$102*0.05</formula>
      <formula>-$J$102*0.05</formula>
    </cfRule>
    <cfRule type="cellIs" dxfId="38" priority="13" operator="greaterThan">
      <formula>$J$102*0.05</formula>
    </cfRule>
    <cfRule type="cellIs" priority="14" operator="greaterThan">
      <formula>$J$102*0.05</formula>
    </cfRule>
  </conditionalFormatting>
  <conditionalFormatting sqref="J112:J121 J127:J134 J139:J147 J156:J164">
    <cfRule type="cellIs" dxfId="37" priority="23" operator="notEqual">
      <formula>"""0"""</formula>
    </cfRule>
  </conditionalFormatting>
  <conditionalFormatting sqref="J126">
    <cfRule type="cellIs" dxfId="36" priority="9" operator="notBetween">
      <formula>$J$102*0.05</formula>
      <formula>-$J$102*0.05</formula>
    </cfRule>
    <cfRule type="cellIs" dxfId="35" priority="10" operator="greaterThan">
      <formula>$J$102*0.05</formula>
    </cfRule>
    <cfRule type="cellIs" priority="11" operator="greaterThan">
      <formula>$J$102*0.05</formula>
    </cfRule>
  </conditionalFormatting>
  <conditionalFormatting sqref="J138">
    <cfRule type="cellIs" dxfId="34" priority="6" operator="notBetween">
      <formula>$J$102*0.05</formula>
      <formula>-$J$102*0.05</formula>
    </cfRule>
    <cfRule type="cellIs" dxfId="33" priority="7" operator="greaterThan">
      <formula>$J$102*0.05</formula>
    </cfRule>
    <cfRule type="cellIs" priority="8" operator="greaterThan">
      <formula>$J$102*0.05</formula>
    </cfRule>
  </conditionalFormatting>
  <conditionalFormatting sqref="J151">
    <cfRule type="cellIs" dxfId="32" priority="3" operator="notBetween">
      <formula>$J$102*0.05</formula>
      <formula>-$J$102*0.05</formula>
    </cfRule>
    <cfRule type="cellIs" dxfId="31" priority="4" operator="greaterThan">
      <formula>$J$102*0.05</formula>
    </cfRule>
    <cfRule type="cellIs" priority="5" operator="greaterThan">
      <formula>$J$102*0.05</formula>
    </cfRule>
  </conditionalFormatting>
  <conditionalFormatting sqref="J154">
    <cfRule type="cellIs" dxfId="30" priority="15" operator="notBetween">
      <formula>$J$102*0.05</formula>
      <formula>-$J$102*0.05</formula>
    </cfRule>
    <cfRule type="cellIs" dxfId="29" priority="16" operator="greaterThan">
      <formula>$J$102*0.05</formula>
    </cfRule>
    <cfRule type="cellIs" priority="17" operator="greaterThan">
      <formula>$J$102*0.05</formula>
    </cfRule>
  </conditionalFormatting>
  <conditionalFormatting sqref="J155">
    <cfRule type="cellIs" dxfId="28" priority="2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4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187"/>
  <sheetViews>
    <sheetView view="pageLayout" topLeftCell="A11" zoomScaleNormal="100" workbookViewId="0">
      <selection activeCell="E20" sqref="E20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11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2" t="s">
        <v>3</v>
      </c>
      <c r="B18" s="253"/>
      <c r="C18" s="252" t="s">
        <v>4</v>
      </c>
      <c r="D18" s="253"/>
      <c r="E18" s="256" t="s">
        <v>5</v>
      </c>
      <c r="F18" s="256" t="s">
        <v>6</v>
      </c>
      <c r="G18" s="20" t="s">
        <v>7</v>
      </c>
    </row>
    <row r="19" spans="1:7" ht="14.25" customHeight="1" thickBot="1" x14ac:dyDescent="0.3">
      <c r="A19" s="254"/>
      <c r="B19" s="255"/>
      <c r="C19" s="254"/>
      <c r="D19" s="255"/>
      <c r="E19" s="257"/>
      <c r="F19" s="257"/>
      <c r="G19" s="21" t="s">
        <v>8</v>
      </c>
    </row>
    <row r="20" spans="1:7" ht="15.75" thickBot="1" x14ac:dyDescent="0.3">
      <c r="A20" s="33" t="s">
        <v>111</v>
      </c>
      <c r="B20" s="22"/>
      <c r="C20" s="23"/>
      <c r="D20" s="150">
        <f>DADOS!C31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10'!G44</f>
        <v>-18228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-18228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134</v>
      </c>
      <c r="C30" s="152"/>
      <c r="D30" s="152"/>
      <c r="E30" s="152"/>
      <c r="F30" s="48"/>
    </row>
    <row r="31" spans="1:7" ht="15" customHeight="1" thickBot="1" x14ac:dyDescent="0.3">
      <c r="A31" s="47" t="s">
        <v>110</v>
      </c>
      <c r="C31" s="156">
        <f>G25</f>
        <v>-18228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DADOS!B$31</f>
        <v>fevereiro</v>
      </c>
      <c r="E35" s="64"/>
      <c r="F35" s="155" t="s">
        <v>111</v>
      </c>
      <c r="G35" s="41">
        <f>G103</f>
        <v>0</v>
      </c>
    </row>
    <row r="36" spans="1:7" ht="15.75" hidden="1" thickBot="1" x14ac:dyDescent="0.3">
      <c r="A36" s="153" t="s">
        <v>27</v>
      </c>
      <c r="B36" s="18"/>
      <c r="C36" s="19"/>
      <c r="D36" s="154" t="str">
        <f>DADOS!B$31</f>
        <v>fevereiro</v>
      </c>
      <c r="E36" s="64"/>
      <c r="F36" s="155" t="s">
        <v>111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DADOS!B$31</f>
        <v>fevereiro</v>
      </c>
      <c r="E37" s="64"/>
      <c r="F37" s="155" t="s">
        <v>111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DADOS!B$31</f>
        <v>fevereiro</v>
      </c>
      <c r="E38" s="64"/>
      <c r="F38" s="155" t="s">
        <v>111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DADOS!B$31</f>
        <v>fevereiro</v>
      </c>
      <c r="E39" s="64"/>
      <c r="F39" s="155" t="s">
        <v>111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DADOS!B$31</f>
        <v>fevereiro</v>
      </c>
      <c r="E40" s="19"/>
      <c r="F40" s="155" t="s">
        <v>111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0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-18228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-18228</v>
      </c>
    </row>
    <row r="45" spans="1:7" ht="50.25" customHeight="1" x14ac:dyDescent="0.25">
      <c r="A45" s="258" t="s">
        <v>113</v>
      </c>
      <c r="B45" s="258"/>
      <c r="C45" s="258"/>
      <c r="D45" s="258"/>
      <c r="E45" s="258"/>
      <c r="F45" s="258"/>
      <c r="G45" s="258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 t="s">
        <v>138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115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38</v>
      </c>
      <c r="B66" s="4"/>
      <c r="C66" s="14">
        <f>C16</f>
        <v>11</v>
      </c>
      <c r="D66" s="4"/>
      <c r="E66" s="5"/>
    </row>
    <row r="67" spans="1:12" ht="15.75" thickBot="1" x14ac:dyDescent="0.3">
      <c r="A67" s="76" t="s">
        <v>39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40</v>
      </c>
      <c r="B68" s="64"/>
      <c r="C68" s="78" t="s">
        <v>41</v>
      </c>
      <c r="D68" s="79"/>
      <c r="E68" s="78" t="s">
        <v>42</v>
      </c>
      <c r="F68" s="64"/>
      <c r="G68" s="80" t="s">
        <v>43</v>
      </c>
    </row>
    <row r="69" spans="1:12" ht="13.5" customHeight="1" thickBot="1" x14ac:dyDescent="0.3">
      <c r="A69" s="81" t="s">
        <v>44</v>
      </c>
      <c r="B69" s="82"/>
      <c r="C69" s="81" t="s">
        <v>44</v>
      </c>
      <c r="D69" s="83"/>
      <c r="E69" s="81" t="s">
        <v>45</v>
      </c>
      <c r="F69" s="82"/>
      <c r="G69" s="84"/>
    </row>
    <row r="70" spans="1:12" ht="13.5" customHeight="1" x14ac:dyDescent="0.25">
      <c r="A70" s="85"/>
      <c r="B70" s="86"/>
      <c r="C70" s="87"/>
      <c r="D70" s="86"/>
      <c r="E70" s="87"/>
      <c r="F70" s="86"/>
      <c r="G70" s="88"/>
      <c r="L70" s="89"/>
    </row>
    <row r="71" spans="1:12" ht="13.5" customHeight="1" x14ac:dyDescent="0.25">
      <c r="A71" s="90"/>
      <c r="B71" s="91"/>
      <c r="C71" s="92"/>
      <c r="D71" s="91"/>
      <c r="E71" s="92"/>
      <c r="F71" s="91"/>
      <c r="G71" s="93"/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DADOS!D$31</f>
        <v>0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46</v>
      </c>
      <c r="G103" s="100">
        <f>SUM(G70:G102)</f>
        <v>0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19.5" hidden="1" customHeight="1" thickBot="1" x14ac:dyDescent="0.3">
      <c r="A104" s="76" t="s">
        <v>47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40</v>
      </c>
      <c r="B105" s="51"/>
      <c r="C105" s="78" t="s">
        <v>41</v>
      </c>
      <c r="D105" s="79"/>
      <c r="E105" s="78" t="s">
        <v>42</v>
      </c>
      <c r="F105" s="64"/>
      <c r="G105" s="104" t="s">
        <v>43</v>
      </c>
      <c r="J105" s="103"/>
    </row>
    <row r="106" spans="1:10" ht="13.5" hidden="1" customHeight="1" thickBot="1" x14ac:dyDescent="0.3">
      <c r="A106" s="81" t="s">
        <v>44</v>
      </c>
      <c r="B106" s="105"/>
      <c r="C106" s="81" t="s">
        <v>44</v>
      </c>
      <c r="D106" s="83"/>
      <c r="E106" s="81" t="s">
        <v>45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DADOS!E$31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48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49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40</v>
      </c>
      <c r="B113" s="51"/>
      <c r="C113" s="78" t="s">
        <v>41</v>
      </c>
      <c r="D113" s="79"/>
      <c r="E113" s="78" t="s">
        <v>42</v>
      </c>
      <c r="F113" s="64"/>
      <c r="G113" s="104" t="s">
        <v>43</v>
      </c>
      <c r="H113" s="101"/>
      <c r="J113" s="102"/>
    </row>
    <row r="114" spans="1:10" ht="13.5" hidden="1" customHeight="1" thickBot="1" x14ac:dyDescent="0.3">
      <c r="A114" s="81" t="s">
        <v>44</v>
      </c>
      <c r="B114" s="105"/>
      <c r="C114" s="81" t="s">
        <v>44</v>
      </c>
      <c r="D114" s="83"/>
      <c r="E114" s="81" t="s">
        <v>45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2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2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95"/>
      <c r="B125" s="96"/>
      <c r="C125" s="95"/>
      <c r="D125" s="96"/>
      <c r="E125" s="95"/>
      <c r="F125" s="96"/>
      <c r="G125" s="97"/>
      <c r="H125" s="101"/>
      <c r="J125" s="98">
        <f>DADOS!F$31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50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51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40</v>
      </c>
      <c r="B128" s="51"/>
      <c r="C128" s="78" t="s">
        <v>41</v>
      </c>
      <c r="D128" s="79"/>
      <c r="E128" s="78" t="s">
        <v>42</v>
      </c>
      <c r="F128" s="64"/>
      <c r="G128" s="104" t="s">
        <v>43</v>
      </c>
      <c r="H128" s="101"/>
      <c r="J128" s="102"/>
    </row>
    <row r="129" spans="1:10" ht="13.5" hidden="1" customHeight="1" thickBot="1" x14ac:dyDescent="0.3">
      <c r="A129" s="81" t="s">
        <v>44</v>
      </c>
      <c r="B129" s="105"/>
      <c r="C129" s="81" t="s">
        <v>44</v>
      </c>
      <c r="D129" s="83"/>
      <c r="E129" s="81" t="s">
        <v>45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5"/>
      <c r="B137" s="96"/>
      <c r="C137" s="95"/>
      <c r="D137" s="96"/>
      <c r="E137" s="95"/>
      <c r="F137" s="96"/>
      <c r="G137" s="97"/>
      <c r="H137" s="101"/>
      <c r="J137" s="98">
        <f>DADOS!G$31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52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x14ac:dyDescent="0.25">
      <c r="A139" s="76" t="s">
        <v>53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40</v>
      </c>
      <c r="B140" s="51"/>
      <c r="C140" s="78" t="s">
        <v>41</v>
      </c>
      <c r="D140" s="79"/>
      <c r="E140" s="78" t="s">
        <v>42</v>
      </c>
      <c r="F140" s="64"/>
      <c r="G140" s="104" t="s">
        <v>43</v>
      </c>
      <c r="H140" s="101"/>
      <c r="J140" s="102"/>
    </row>
    <row r="141" spans="1:10" ht="13.5" hidden="1" customHeight="1" x14ac:dyDescent="0.25">
      <c r="A141" s="81" t="s">
        <v>44</v>
      </c>
      <c r="B141" s="105"/>
      <c r="C141" s="81" t="s">
        <v>44</v>
      </c>
      <c r="D141" s="83"/>
      <c r="E141" s="81" t="s">
        <v>45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x14ac:dyDescent="0.25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x14ac:dyDescent="0.25">
      <c r="A144" s="65"/>
      <c r="B144" s="35"/>
      <c r="C144" s="35"/>
      <c r="D144" s="66"/>
      <c r="E144" s="35"/>
      <c r="F144" s="115" t="s">
        <v>54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55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40</v>
      </c>
      <c r="B146" s="51"/>
      <c r="C146" s="78" t="s">
        <v>41</v>
      </c>
      <c r="D146" s="79"/>
      <c r="E146" s="78" t="s">
        <v>42</v>
      </c>
      <c r="F146" s="64"/>
      <c r="G146" s="104" t="s">
        <v>43</v>
      </c>
      <c r="H146" s="101"/>
      <c r="J146" s="102"/>
    </row>
    <row r="147" spans="1:10" ht="13.5" hidden="1" customHeight="1" thickBot="1" x14ac:dyDescent="0.3">
      <c r="A147" s="81" t="s">
        <v>44</v>
      </c>
      <c r="B147" s="105"/>
      <c r="C147" s="81" t="s">
        <v>44</v>
      </c>
      <c r="D147" s="83"/>
      <c r="E147" s="81" t="s">
        <v>45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DADOS!I$31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56</v>
      </c>
      <c r="G153" s="100">
        <f>SUM(G148:G152)</f>
        <v>0</v>
      </c>
      <c r="H153" s="101"/>
      <c r="J153" s="98">
        <f>DADOS!J$31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57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58</v>
      </c>
      <c r="G155" s="119">
        <f>SUM(G154+G103)</f>
        <v>0</v>
      </c>
      <c r="H155" s="101" t="str">
        <f>IF(G155&gt;J155,"DIMINUIR VALOR",IF(G155&lt;J155,"AUMENTAR VALOR",""))</f>
        <v/>
      </c>
      <c r="J155" s="117">
        <f>J102+J153</f>
        <v>0</v>
      </c>
    </row>
    <row r="156" spans="1:10" ht="27" customHeight="1" x14ac:dyDescent="0.25">
      <c r="A156" s="251" t="s">
        <v>59</v>
      </c>
      <c r="B156" s="251"/>
      <c r="C156" s="251"/>
      <c r="D156" s="251"/>
      <c r="E156" s="251"/>
      <c r="F156" s="251"/>
      <c r="G156" s="251"/>
      <c r="H156" s="101"/>
      <c r="J156" s="102"/>
    </row>
    <row r="157" spans="1:10" ht="13.5" customHeight="1" x14ac:dyDescent="0.25">
      <c r="B157" s="74" t="s">
        <v>60</v>
      </c>
      <c r="C157" t="str">
        <f>C47</f>
        <v>helenira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64" spans="1:10" x14ac:dyDescent="0.25">
      <c r="H164" s="101"/>
      <c r="J164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61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62</v>
      </c>
      <c r="B175" s="10"/>
      <c r="C175" s="10"/>
      <c r="D175" s="10"/>
      <c r="E175" s="10"/>
    </row>
    <row r="176" spans="1:10" x14ac:dyDescent="0.25">
      <c r="A176" t="s">
        <v>63</v>
      </c>
    </row>
    <row r="177" spans="1:7" x14ac:dyDescent="0.25">
      <c r="A177" s="12">
        <f>C16</f>
        <v>11</v>
      </c>
      <c r="B177" s="123" t="s">
        <v>64</v>
      </c>
      <c r="C177" t="str">
        <f>A13</f>
        <v>TERMO DE COLABORAÇÃO</v>
      </c>
      <c r="D177" s="10"/>
      <c r="E177" s="10" t="str">
        <f>D13</f>
        <v>148/2025</v>
      </c>
      <c r="F177" s="12" t="str">
        <f>E13</f>
        <v>ADITAMENTO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60</v>
      </c>
      <c r="C179" s="10" t="str">
        <f>C47</f>
        <v>helenira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FuyiERIjToBjxVW5SmMLl4nUuilylREG5Mz6/z1kpTEEZyTZsZyF7FIjdqKKNa3++wi7XzLm8T4iyLme6gVOZg==" saltValue="GvAgj2vJalWpAXLhbAzh7Q==" spinCount="100000" sheet="1" objects="1" scenarios="1" select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27" priority="20" operator="notBetween">
      <formula>$J$102*0.05</formula>
      <formula>-$J$102*0.05</formula>
    </cfRule>
    <cfRule type="cellIs" dxfId="26" priority="21" operator="greaterThan">
      <formula>$J$102*0.05</formula>
    </cfRule>
    <cfRule type="cellIs" priority="22" operator="greaterThan">
      <formula>$J$102*0.05</formula>
    </cfRule>
  </conditionalFormatting>
  <conditionalFormatting sqref="J111">
    <cfRule type="cellIs" dxfId="25" priority="12" operator="notBetween">
      <formula>$J$102*0.05</formula>
      <formula>-$J$102*0.05</formula>
    </cfRule>
    <cfRule type="cellIs" dxfId="24" priority="13" operator="greaterThan">
      <formula>$J$102*0.05</formula>
    </cfRule>
    <cfRule type="cellIs" priority="14" operator="greaterThan">
      <formula>$J$102*0.05</formula>
    </cfRule>
  </conditionalFormatting>
  <conditionalFormatting sqref="J112:J122 J127:J134 J139:J147 J156:J164">
    <cfRule type="cellIs" dxfId="23" priority="23" operator="notEqual">
      <formula>"""0"""</formula>
    </cfRule>
  </conditionalFormatting>
  <conditionalFormatting sqref="J126">
    <cfRule type="cellIs" dxfId="22" priority="9" operator="notBetween">
      <formula>$J$102*0.05</formula>
      <formula>-$J$102*0.05</formula>
    </cfRule>
    <cfRule type="cellIs" dxfId="21" priority="10" operator="greaterThan">
      <formula>$J$102*0.05</formula>
    </cfRule>
    <cfRule type="cellIs" priority="11" operator="greaterThan">
      <formula>$J$102*0.05</formula>
    </cfRule>
  </conditionalFormatting>
  <conditionalFormatting sqref="J138">
    <cfRule type="cellIs" dxfId="20" priority="6" operator="notBetween">
      <formula>$J$102*0.05</formula>
      <formula>-$J$102*0.05</formula>
    </cfRule>
    <cfRule type="cellIs" dxfId="19" priority="7" operator="greaterThan">
      <formula>$J$102*0.05</formula>
    </cfRule>
    <cfRule type="cellIs" priority="8" operator="greaterThan">
      <formula>$J$102*0.05</formula>
    </cfRule>
  </conditionalFormatting>
  <conditionalFormatting sqref="J151">
    <cfRule type="cellIs" dxfId="18" priority="3" operator="notBetween">
      <formula>$J$102*0.05</formula>
      <formula>-$J$102*0.05</formula>
    </cfRule>
    <cfRule type="cellIs" dxfId="17" priority="4" operator="greaterThan">
      <formula>$J$102*0.05</formula>
    </cfRule>
    <cfRule type="cellIs" priority="5" operator="greaterThan">
      <formula>$J$102*0.05</formula>
    </cfRule>
  </conditionalFormatting>
  <conditionalFormatting sqref="J154">
    <cfRule type="cellIs" dxfId="16" priority="15" operator="notBetween">
      <formula>$J$102*0.05</formula>
      <formula>-$J$102*0.05</formula>
    </cfRule>
    <cfRule type="cellIs" dxfId="15" priority="16" operator="greaterThan">
      <formula>$J$102*0.05</formula>
    </cfRule>
    <cfRule type="cellIs" priority="17" operator="greaterThan">
      <formula>$J$102*0.05</formula>
    </cfRule>
  </conditionalFormatting>
  <conditionalFormatting sqref="J155">
    <cfRule type="cellIs" dxfId="14" priority="2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4" max="16383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187"/>
  <sheetViews>
    <sheetView zoomScaleNormal="100" workbookViewId="0">
      <selection activeCell="A70" sqref="A70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</v>
      </c>
      <c r="B13" s="9"/>
      <c r="D13" t="str">
        <f>DADOS!D13</f>
        <v>148/2025</v>
      </c>
      <c r="E13" s="12" t="str">
        <f>DADOS!E13</f>
        <v>ADITAMENTO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12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2" t="s">
        <v>3</v>
      </c>
      <c r="B18" s="253"/>
      <c r="C18" s="252" t="s">
        <v>4</v>
      </c>
      <c r="D18" s="253"/>
      <c r="E18" s="256" t="s">
        <v>5</v>
      </c>
      <c r="F18" s="256" t="s">
        <v>6</v>
      </c>
      <c r="G18" s="20" t="s">
        <v>7</v>
      </c>
    </row>
    <row r="19" spans="1:7" ht="14.25" customHeight="1" thickBot="1" x14ac:dyDescent="0.3">
      <c r="A19" s="254"/>
      <c r="B19" s="255"/>
      <c r="C19" s="254"/>
      <c r="D19" s="255"/>
      <c r="E19" s="257"/>
      <c r="F19" s="257"/>
      <c r="G19" s="21" t="s">
        <v>8</v>
      </c>
    </row>
    <row r="20" spans="1:7" ht="15.75" thickBot="1" x14ac:dyDescent="0.3">
      <c r="A20" s="33" t="s">
        <v>111</v>
      </c>
      <c r="B20" s="22"/>
      <c r="C20" s="23"/>
      <c r="D20" s="150">
        <f>DADOS!C32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11'!G44</f>
        <v>-18228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-18228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137</v>
      </c>
      <c r="C30" s="152"/>
      <c r="D30" s="152"/>
      <c r="E30" s="152"/>
      <c r="F30" s="48"/>
    </row>
    <row r="31" spans="1:7" ht="15" customHeight="1" thickBot="1" x14ac:dyDescent="0.3">
      <c r="A31" s="47" t="s">
        <v>110</v>
      </c>
      <c r="C31" s="156">
        <f>G25</f>
        <v>-18228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DADOS!B$32</f>
        <v>março</v>
      </c>
      <c r="E35" s="64"/>
      <c r="F35" s="155" t="s">
        <v>111</v>
      </c>
      <c r="G35" s="41">
        <f>G103</f>
        <v>0</v>
      </c>
    </row>
    <row r="36" spans="1:7" ht="15.75" hidden="1" thickBot="1" x14ac:dyDescent="0.3">
      <c r="A36" s="153" t="s">
        <v>27</v>
      </c>
      <c r="B36" s="18"/>
      <c r="C36" s="19"/>
      <c r="D36" s="154" t="str">
        <f>DADOS!B$32</f>
        <v>março</v>
      </c>
      <c r="E36" s="64"/>
      <c r="F36" s="155" t="s">
        <v>111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DADOS!B$32</f>
        <v>março</v>
      </c>
      <c r="E37" s="64"/>
      <c r="F37" s="155" t="s">
        <v>111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DADOS!B$32</f>
        <v>março</v>
      </c>
      <c r="E38" s="64"/>
      <c r="F38" s="155" t="s">
        <v>111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DADOS!B$32</f>
        <v>março</v>
      </c>
      <c r="E39" s="64"/>
      <c r="F39" s="155" t="s">
        <v>111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DADOS!B$32</f>
        <v>março</v>
      </c>
      <c r="E40" s="19"/>
      <c r="F40" s="155" t="s">
        <v>111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0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-18228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-18228</v>
      </c>
    </row>
    <row r="45" spans="1:7" ht="50.25" customHeight="1" x14ac:dyDescent="0.25">
      <c r="A45" s="258" t="s">
        <v>113</v>
      </c>
      <c r="B45" s="258"/>
      <c r="C45" s="258"/>
      <c r="D45" s="258"/>
      <c r="E45" s="258"/>
      <c r="F45" s="258"/>
      <c r="G45" s="258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/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115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</v>
      </c>
      <c r="B65" s="9"/>
      <c r="D65" t="str">
        <f t="shared" si="1"/>
        <v>148/2025</v>
      </c>
      <c r="E65" s="74" t="str">
        <f t="shared" si="1"/>
        <v>ADITAMENTO</v>
      </c>
      <c r="F65" s="75">
        <f t="shared" si="1"/>
        <v>0</v>
      </c>
    </row>
    <row r="66" spans="1:12" ht="15.75" x14ac:dyDescent="0.25">
      <c r="A66" s="4" t="s">
        <v>38</v>
      </c>
      <c r="B66" s="4"/>
      <c r="C66" s="14">
        <f>C16</f>
        <v>12</v>
      </c>
      <c r="D66" s="4"/>
      <c r="E66" s="5"/>
    </row>
    <row r="67" spans="1:12" ht="15.75" thickBot="1" x14ac:dyDescent="0.3">
      <c r="A67" s="76" t="s">
        <v>39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40</v>
      </c>
      <c r="B68" s="64"/>
      <c r="C68" s="78" t="s">
        <v>41</v>
      </c>
      <c r="D68" s="79"/>
      <c r="E68" s="78" t="s">
        <v>42</v>
      </c>
      <c r="F68" s="64"/>
      <c r="G68" s="80" t="s">
        <v>43</v>
      </c>
    </row>
    <row r="69" spans="1:12" ht="13.5" customHeight="1" thickBot="1" x14ac:dyDescent="0.3">
      <c r="A69" s="81" t="s">
        <v>44</v>
      </c>
      <c r="B69" s="82"/>
      <c r="C69" s="81" t="s">
        <v>44</v>
      </c>
      <c r="D69" s="83"/>
      <c r="E69" s="81" t="s">
        <v>45</v>
      </c>
      <c r="F69" s="82"/>
      <c r="G69" s="84"/>
    </row>
    <row r="70" spans="1:12" ht="13.5" customHeight="1" x14ac:dyDescent="0.25">
      <c r="A70" s="85"/>
      <c r="B70" s="86"/>
      <c r="C70" s="87"/>
      <c r="D70" s="86"/>
      <c r="E70" s="87"/>
      <c r="F70" s="86"/>
      <c r="G70" s="88"/>
      <c r="L70" s="89"/>
    </row>
    <row r="71" spans="1:12" ht="13.5" customHeight="1" x14ac:dyDescent="0.25">
      <c r="A71" s="90"/>
      <c r="B71" s="91"/>
      <c r="C71" s="92"/>
      <c r="D71" s="91"/>
      <c r="E71" s="92"/>
      <c r="F71" s="91"/>
      <c r="G71" s="93"/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DADOS!D$32</f>
        <v>0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46</v>
      </c>
      <c r="G103" s="100">
        <f>SUM(G70:G102)</f>
        <v>0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19.5" hidden="1" customHeight="1" thickBot="1" x14ac:dyDescent="0.3">
      <c r="A104" s="76" t="s">
        <v>47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40</v>
      </c>
      <c r="B105" s="51"/>
      <c r="C105" s="78" t="s">
        <v>41</v>
      </c>
      <c r="D105" s="79"/>
      <c r="E105" s="78" t="s">
        <v>42</v>
      </c>
      <c r="F105" s="64"/>
      <c r="G105" s="104" t="s">
        <v>43</v>
      </c>
      <c r="J105" s="103"/>
    </row>
    <row r="106" spans="1:10" ht="13.5" hidden="1" customHeight="1" thickBot="1" x14ac:dyDescent="0.3">
      <c r="A106" s="81" t="s">
        <v>44</v>
      </c>
      <c r="B106" s="105"/>
      <c r="C106" s="81" t="s">
        <v>44</v>
      </c>
      <c r="D106" s="83"/>
      <c r="E106" s="81" t="s">
        <v>45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DADOS!E$32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48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49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40</v>
      </c>
      <c r="B113" s="51"/>
      <c r="C113" s="78" t="s">
        <v>41</v>
      </c>
      <c r="D113" s="79"/>
      <c r="E113" s="78" t="s">
        <v>42</v>
      </c>
      <c r="F113" s="64"/>
      <c r="G113" s="104" t="s">
        <v>43</v>
      </c>
      <c r="H113" s="101"/>
      <c r="J113" s="102"/>
    </row>
    <row r="114" spans="1:10" ht="13.5" hidden="1" customHeight="1" thickBot="1" x14ac:dyDescent="0.3">
      <c r="A114" s="81" t="s">
        <v>44</v>
      </c>
      <c r="B114" s="105"/>
      <c r="C114" s="81" t="s">
        <v>44</v>
      </c>
      <c r="D114" s="83"/>
      <c r="E114" s="81" t="s">
        <v>45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0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95"/>
      <c r="B125" s="96"/>
      <c r="C125" s="95"/>
      <c r="D125" s="96"/>
      <c r="E125" s="95"/>
      <c r="F125" s="96"/>
      <c r="G125" s="97"/>
      <c r="H125" s="101"/>
      <c r="J125" s="98">
        <f>DADOS!F$32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50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51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40</v>
      </c>
      <c r="B128" s="51"/>
      <c r="C128" s="78" t="s">
        <v>41</v>
      </c>
      <c r="D128" s="79"/>
      <c r="E128" s="78" t="s">
        <v>42</v>
      </c>
      <c r="F128" s="64"/>
      <c r="G128" s="104" t="s">
        <v>43</v>
      </c>
      <c r="H128" s="101"/>
      <c r="J128" s="102"/>
    </row>
    <row r="129" spans="1:10" ht="13.5" hidden="1" customHeight="1" thickBot="1" x14ac:dyDescent="0.3">
      <c r="A129" s="81" t="s">
        <v>44</v>
      </c>
      <c r="B129" s="105"/>
      <c r="C129" s="81" t="s">
        <v>44</v>
      </c>
      <c r="D129" s="83"/>
      <c r="E129" s="81" t="s">
        <v>45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157"/>
      <c r="B137" s="96"/>
      <c r="C137" s="95"/>
      <c r="D137" s="96"/>
      <c r="E137" s="95"/>
      <c r="F137" s="96"/>
      <c r="G137" s="97"/>
      <c r="H137" s="101"/>
      <c r="J137" s="98">
        <f>DADOS!G$32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52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thickBot="1" x14ac:dyDescent="0.3">
      <c r="A139" s="76" t="s">
        <v>53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40</v>
      </c>
      <c r="B140" s="51"/>
      <c r="C140" s="78" t="s">
        <v>41</v>
      </c>
      <c r="D140" s="79"/>
      <c r="E140" s="78" t="s">
        <v>42</v>
      </c>
      <c r="F140" s="64"/>
      <c r="G140" s="104" t="s">
        <v>43</v>
      </c>
      <c r="H140" s="101"/>
      <c r="J140" s="102"/>
    </row>
    <row r="141" spans="1:10" ht="13.5" hidden="1" customHeight="1" thickBot="1" x14ac:dyDescent="0.3">
      <c r="A141" s="81" t="s">
        <v>44</v>
      </c>
      <c r="B141" s="105"/>
      <c r="C141" s="81" t="s">
        <v>44</v>
      </c>
      <c r="D141" s="83"/>
      <c r="E141" s="81" t="s">
        <v>45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thickBot="1" x14ac:dyDescent="0.3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thickBot="1" x14ac:dyDescent="0.3">
      <c r="A144" s="65"/>
      <c r="B144" s="35"/>
      <c r="C144" s="35"/>
      <c r="D144" s="66"/>
      <c r="E144" s="35"/>
      <c r="F144" s="110" t="s">
        <v>54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55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40</v>
      </c>
      <c r="B146" s="51"/>
      <c r="C146" s="78" t="s">
        <v>41</v>
      </c>
      <c r="D146" s="79"/>
      <c r="E146" s="78" t="s">
        <v>42</v>
      </c>
      <c r="F146" s="64"/>
      <c r="G146" s="104" t="s">
        <v>43</v>
      </c>
      <c r="H146" s="101"/>
      <c r="J146" s="102"/>
    </row>
    <row r="147" spans="1:10" ht="13.5" hidden="1" customHeight="1" thickBot="1" x14ac:dyDescent="0.3">
      <c r="A147" s="81" t="s">
        <v>44</v>
      </c>
      <c r="B147" s="105"/>
      <c r="C147" s="81" t="s">
        <v>44</v>
      </c>
      <c r="D147" s="83"/>
      <c r="E147" s="81" t="s">
        <v>45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DADOS!I$32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56</v>
      </c>
      <c r="G153" s="100">
        <f>SUM(G148:G152)</f>
        <v>0</v>
      </c>
      <c r="H153" s="101"/>
      <c r="J153" s="98">
        <f>DADOS!J$32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57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58</v>
      </c>
      <c r="G155" s="119">
        <f>SUM(G154+G103)</f>
        <v>0</v>
      </c>
      <c r="H155" s="101" t="str">
        <f>IF(G155&gt;J155,"DIMINUIR VALOR",IF(G155&lt;J155,"AUMENTAR VALOR",""))</f>
        <v/>
      </c>
      <c r="J155" s="117">
        <f>J102+J153</f>
        <v>0</v>
      </c>
    </row>
    <row r="156" spans="1:10" ht="27" customHeight="1" x14ac:dyDescent="0.25">
      <c r="A156" s="251" t="s">
        <v>59</v>
      </c>
      <c r="B156" s="251"/>
      <c r="C156" s="251"/>
      <c r="D156" s="251"/>
      <c r="E156" s="251"/>
      <c r="F156" s="251"/>
      <c r="G156" s="251"/>
      <c r="H156" s="101"/>
      <c r="J156" s="102"/>
    </row>
    <row r="157" spans="1:10" ht="13.5" customHeight="1" x14ac:dyDescent="0.25">
      <c r="B157" s="74" t="s">
        <v>60</v>
      </c>
      <c r="C157">
        <f>C47</f>
        <v>0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64" spans="1:10" x14ac:dyDescent="0.25">
      <c r="H164" s="101"/>
      <c r="J164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61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62</v>
      </c>
      <c r="B175" s="10"/>
      <c r="C175" s="10"/>
      <c r="D175" s="10"/>
      <c r="E175" s="10"/>
    </row>
    <row r="176" spans="1:10" x14ac:dyDescent="0.25">
      <c r="A176" t="s">
        <v>63</v>
      </c>
    </row>
    <row r="177" spans="1:7" x14ac:dyDescent="0.25">
      <c r="A177" s="12">
        <f>C16</f>
        <v>12</v>
      </c>
      <c r="B177" s="123" t="s">
        <v>64</v>
      </c>
      <c r="C177" t="str">
        <f>A13</f>
        <v>TERMO DE COLABORAÇÃO</v>
      </c>
      <c r="D177" s="10"/>
      <c r="E177" s="10" t="str">
        <f>D13</f>
        <v>148/2025</v>
      </c>
      <c r="F177" s="12" t="str">
        <f>E13</f>
        <v>ADITAMENTO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60</v>
      </c>
      <c r="C179" s="10">
        <f>C47</f>
        <v>0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tx/1VIGbxslaDbjRkbh/LmSoPoLlOQ9IOXrezn89vRtgW6lKJZvig+maDjcHG5nOiTyy8IzhMDui3tVmckP/vg==" saltValue="oLydro6iwDotzujWN58RGg==" spinCount="100000" sheet="1" objects="1" scenarios="1" select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13" priority="20" operator="notBetween">
      <formula>$J$102*0.05</formula>
      <formula>-$J$102*0.05</formula>
    </cfRule>
    <cfRule type="cellIs" dxfId="12" priority="21" operator="greaterThan">
      <formula>$J$102*0.05</formula>
    </cfRule>
    <cfRule type="cellIs" priority="22" operator="greaterThan">
      <formula>$J$102*0.05</formula>
    </cfRule>
  </conditionalFormatting>
  <conditionalFormatting sqref="J111">
    <cfRule type="cellIs" dxfId="11" priority="12" operator="notBetween">
      <formula>$J$102*0.05</formula>
      <formula>-$J$102*0.05</formula>
    </cfRule>
    <cfRule type="cellIs" dxfId="10" priority="13" operator="greaterThan">
      <formula>$J$102*0.05</formula>
    </cfRule>
    <cfRule type="cellIs" priority="14" operator="greaterThan">
      <formula>$J$102*0.05</formula>
    </cfRule>
  </conditionalFormatting>
  <conditionalFormatting sqref="J112:J122 J127:J134 J139:J147 J156:J164">
    <cfRule type="cellIs" dxfId="9" priority="23" operator="notEqual">
      <formula>"""0"""</formula>
    </cfRule>
  </conditionalFormatting>
  <conditionalFormatting sqref="J126">
    <cfRule type="cellIs" dxfId="8" priority="9" operator="notBetween">
      <formula>$J$102*0.05</formula>
      <formula>-$J$102*0.05</formula>
    </cfRule>
    <cfRule type="cellIs" dxfId="7" priority="10" operator="greaterThan">
      <formula>$J$102*0.05</formula>
    </cfRule>
    <cfRule type="cellIs" priority="11" operator="greaterThan">
      <formula>$J$102*0.05</formula>
    </cfRule>
  </conditionalFormatting>
  <conditionalFormatting sqref="J138">
    <cfRule type="cellIs" dxfId="6" priority="6" operator="notBetween">
      <formula>$J$102*0.05</formula>
      <formula>-$J$102*0.05</formula>
    </cfRule>
    <cfRule type="cellIs" dxfId="5" priority="7" operator="greaterThan">
      <formula>$J$102*0.05</formula>
    </cfRule>
    <cfRule type="cellIs" priority="8" operator="greaterThan">
      <formula>$J$102*0.05</formula>
    </cfRule>
  </conditionalFormatting>
  <conditionalFormatting sqref="J151">
    <cfRule type="cellIs" dxfId="4" priority="3" operator="notBetween">
      <formula>$J$102*0.05</formula>
      <formula>-$J$102*0.05</formula>
    </cfRule>
    <cfRule type="cellIs" dxfId="3" priority="4" operator="greaterThan">
      <formula>$J$102*0.05</formula>
    </cfRule>
    <cfRule type="cellIs" priority="5" operator="greaterThan">
      <formula>$J$102*0.05</formula>
    </cfRule>
  </conditionalFormatting>
  <conditionalFormatting sqref="J154">
    <cfRule type="cellIs" dxfId="2" priority="15" operator="notBetween">
      <formula>$J$102*0.05</formula>
      <formula>-$J$102*0.05</formula>
    </cfRule>
    <cfRule type="cellIs" dxfId="1" priority="16" operator="greaterThan">
      <formula>$J$102*0.05</formula>
    </cfRule>
    <cfRule type="cellIs" priority="17" operator="greaterThan">
      <formula>$J$102*0.05</formula>
    </cfRule>
  </conditionalFormatting>
  <conditionalFormatting sqref="J155">
    <cfRule type="cellIs" dxfId="0" priority="2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4" max="16383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N318"/>
  <sheetViews>
    <sheetView topLeftCell="A84" zoomScaleNormal="100" workbookViewId="0">
      <selection activeCell="C50" sqref="C50"/>
    </sheetView>
  </sheetViews>
  <sheetFormatPr defaultRowHeight="15" x14ac:dyDescent="0.25"/>
  <cols>
    <col min="1" max="1" width="11.7109375" customWidth="1"/>
    <col min="2" max="2" width="19" customWidth="1"/>
    <col min="3" max="3" width="15" customWidth="1"/>
    <col min="4" max="4" width="18" customWidth="1"/>
    <col min="5" max="5" width="12" customWidth="1"/>
    <col min="6" max="6" width="15.5703125" customWidth="1"/>
  </cols>
  <sheetData>
    <row r="1" spans="1:6" ht="2.25" customHeight="1" x14ac:dyDescent="0.25"/>
    <row r="2" spans="1:6" ht="2.25" customHeight="1" x14ac:dyDescent="0.25"/>
    <row r="3" spans="1:6" ht="2.25" customHeight="1" x14ac:dyDescent="0.25"/>
    <row r="4" spans="1:6" x14ac:dyDescent="0.25">
      <c r="A4" s="1" t="s">
        <v>0</v>
      </c>
      <c r="B4" s="1"/>
      <c r="C4" s="1"/>
      <c r="D4" s="2"/>
      <c r="E4" s="2"/>
      <c r="F4" s="3"/>
    </row>
    <row r="5" spans="1:6" x14ac:dyDescent="0.25">
      <c r="A5" s="4"/>
      <c r="B5" s="4"/>
      <c r="C5" s="5" t="str">
        <f>DADOS!A5</f>
        <v>EXERCÍCIO:</v>
      </c>
      <c r="D5" s="6">
        <f>DADOS!C5</f>
        <v>2025</v>
      </c>
    </row>
    <row r="6" spans="1:6" ht="3" customHeight="1" x14ac:dyDescent="0.25">
      <c r="D6" s="8"/>
      <c r="E6" s="9"/>
    </row>
    <row r="7" spans="1:6" ht="3" customHeight="1" x14ac:dyDescent="0.25">
      <c r="E7" s="9"/>
    </row>
    <row r="8" spans="1:6" x14ac:dyDescent="0.25">
      <c r="A8" s="10" t="str">
        <f>DADOS!A$8</f>
        <v>CONTRATANTE</v>
      </c>
      <c r="C8" t="str">
        <f>DADOS!D$8</f>
        <v xml:space="preserve">Prefeitura Municipal de Americana </v>
      </c>
      <c r="E8" s="9"/>
    </row>
    <row r="9" spans="1:6" x14ac:dyDescent="0.25">
      <c r="A9" s="10" t="str">
        <f>DADOS!A$9</f>
        <v>CONTRATADA</v>
      </c>
      <c r="C9" t="str">
        <f>DADOS!D$9</f>
        <v>Associação Beneficente Residencial Evangélico Benaiah</v>
      </c>
      <c r="E9" s="9"/>
    </row>
    <row r="10" spans="1:6" x14ac:dyDescent="0.25">
      <c r="A10" s="10" t="str">
        <f>DADOS!A$14</f>
        <v>CNPJ:</v>
      </c>
      <c r="C10" s="11" t="str">
        <f>DADOS!B$14</f>
        <v>43.266.758/0001-89</v>
      </c>
      <c r="E10" s="9"/>
    </row>
    <row r="11" spans="1:6" x14ac:dyDescent="0.25">
      <c r="A11" s="10" t="str">
        <f>DADOS!A$10</f>
        <v>ENDEREÇO</v>
      </c>
      <c r="C11" t="str">
        <f>DADOS!D$10</f>
        <v>Rua Benaiah, 290 - Terramérica - Americana/SP – CEP 13.468-824</v>
      </c>
      <c r="E11" s="9"/>
    </row>
    <row r="12" spans="1:6" x14ac:dyDescent="0.25">
      <c r="A12" s="10" t="str">
        <f>DADOS!A$11</f>
        <v>RESPONSAVEL PELA ORGANIZAÇÃO</v>
      </c>
      <c r="C12" t="str">
        <f>DADOS!D$11</f>
        <v>HELIO DE OLIVEIRA CAMARGO</v>
      </c>
      <c r="E12" s="9"/>
    </row>
    <row r="13" spans="1:6" x14ac:dyDescent="0.25">
      <c r="A13" s="10" t="str">
        <f>DADOS!A$13</f>
        <v>TERMO DE COLABORAÇÃO</v>
      </c>
      <c r="C13" t="str">
        <f>DADOS!D13</f>
        <v>148/2025</v>
      </c>
      <c r="D13" s="12" t="str">
        <f>DADOS!E13</f>
        <v>ADITAMENTO</v>
      </c>
      <c r="E13">
        <f>DADOS!F13</f>
        <v>0</v>
      </c>
    </row>
    <row r="14" spans="1:6" ht="1.5" customHeight="1" x14ac:dyDescent="0.25">
      <c r="E14" s="9"/>
    </row>
    <row r="15" spans="1:6" x14ac:dyDescent="0.25">
      <c r="A15" s="13" t="s">
        <v>120</v>
      </c>
    </row>
    <row r="16" spans="1:6" ht="3.75" customHeight="1" thickBot="1" x14ac:dyDescent="0.3">
      <c r="A16" s="13"/>
      <c r="B16" s="14"/>
      <c r="C16" s="14"/>
      <c r="D16" s="15"/>
      <c r="E16" s="13"/>
    </row>
    <row r="17" spans="1:6" ht="15" customHeight="1" thickBot="1" x14ac:dyDescent="0.3">
      <c r="A17" s="197" t="s">
        <v>2</v>
      </c>
      <c r="B17" s="51"/>
      <c r="C17" s="51"/>
      <c r="D17" s="51"/>
      <c r="E17" s="198"/>
      <c r="F17" s="64"/>
    </row>
    <row r="18" spans="1:6" ht="15" customHeight="1" x14ac:dyDescent="0.25">
      <c r="A18" s="263" t="s">
        <v>119</v>
      </c>
      <c r="B18" s="265" t="s">
        <v>3</v>
      </c>
      <c r="C18" s="265" t="s">
        <v>121</v>
      </c>
      <c r="D18" s="265" t="s">
        <v>5</v>
      </c>
      <c r="E18" s="267" t="s">
        <v>6</v>
      </c>
      <c r="F18" s="199" t="s">
        <v>7</v>
      </c>
    </row>
    <row r="19" spans="1:6" ht="15" customHeight="1" thickBot="1" x14ac:dyDescent="0.3">
      <c r="A19" s="264"/>
      <c r="B19" s="266"/>
      <c r="C19" s="266"/>
      <c r="D19" s="266"/>
      <c r="E19" s="268"/>
      <c r="F19" s="200" t="s">
        <v>8</v>
      </c>
    </row>
    <row r="20" spans="1:6" ht="15" customHeight="1" x14ac:dyDescent="0.25">
      <c r="A20" s="181" t="s">
        <v>122</v>
      </c>
      <c r="B20" s="182" t="str">
        <f>'Parcela 1'!A$20</f>
        <v>Estadual</v>
      </c>
      <c r="C20" s="183">
        <f>'Parcela 1'!D$20</f>
        <v>18228</v>
      </c>
      <c r="D20" s="183" t="str">
        <f>'Parcela 1'!E$20</f>
        <v>000001</v>
      </c>
      <c r="E20" s="184">
        <f>'Parcela 1'!F$20</f>
        <v>45772</v>
      </c>
      <c r="F20" s="194">
        <f>'Parcela 1'!G$20</f>
        <v>18228</v>
      </c>
    </row>
    <row r="21" spans="1:6" ht="15" customHeight="1" x14ac:dyDescent="0.25">
      <c r="A21" s="185" t="s">
        <v>123</v>
      </c>
      <c r="B21" s="186" t="str">
        <f>'Parcela 2'!A$20</f>
        <v>Estadual</v>
      </c>
      <c r="C21" s="187">
        <f>'Parcela 2'!D$20</f>
        <v>18228</v>
      </c>
      <c r="D21" s="187" t="str">
        <f>'Parcela 2'!E$20</f>
        <v>000001</v>
      </c>
      <c r="E21" s="248">
        <f>'Parcela 2'!F$20</f>
        <v>45800</v>
      </c>
      <c r="F21" s="195">
        <f>'Parcela 2'!G$20</f>
        <v>18228</v>
      </c>
    </row>
    <row r="22" spans="1:6" ht="15" customHeight="1" x14ac:dyDescent="0.25">
      <c r="A22" s="188" t="s">
        <v>124</v>
      </c>
      <c r="B22" s="186" t="str">
        <f>'Parcela 3'!A$20</f>
        <v>Estadual</v>
      </c>
      <c r="C22" s="187">
        <f>'Parcela 3'!D$20</f>
        <v>18228</v>
      </c>
      <c r="D22" s="187" t="str">
        <f>'Parcela 3'!E$20</f>
        <v>000001</v>
      </c>
      <c r="E22" s="248">
        <f>'Parcela 3'!F$20</f>
        <v>45833</v>
      </c>
      <c r="F22" s="195">
        <f>'Parcela 3'!G$20</f>
        <v>18228</v>
      </c>
    </row>
    <row r="23" spans="1:6" ht="15" customHeight="1" x14ac:dyDescent="0.25">
      <c r="A23" s="185" t="s">
        <v>125</v>
      </c>
      <c r="B23" s="186" t="str">
        <f>'Parcela 4'!A$20</f>
        <v>Estadual</v>
      </c>
      <c r="C23" s="187">
        <f>'Parcela 4'!D$20</f>
        <v>18228</v>
      </c>
      <c r="D23" s="187">
        <f>'Parcela 4'!E$20</f>
        <v>0</v>
      </c>
      <c r="E23" s="248">
        <f>'Parcela 4'!F$20</f>
        <v>0</v>
      </c>
      <c r="F23" s="195">
        <f>'Parcela 4'!G$20</f>
        <v>0</v>
      </c>
    </row>
    <row r="24" spans="1:6" ht="15" customHeight="1" x14ac:dyDescent="0.25">
      <c r="A24" s="188" t="s">
        <v>126</v>
      </c>
      <c r="B24" s="186" t="str">
        <f>'Parcela 5'!A$20</f>
        <v>Estadual</v>
      </c>
      <c r="C24" s="187">
        <f>'Parcela 5'!D$20</f>
        <v>18228</v>
      </c>
      <c r="D24" s="187">
        <f>'Parcela 5'!E$20</f>
        <v>0</v>
      </c>
      <c r="E24" s="248">
        <f>'Parcela 5'!F$20</f>
        <v>0</v>
      </c>
      <c r="F24" s="195">
        <f>'Parcela 5'!G$20</f>
        <v>0</v>
      </c>
    </row>
    <row r="25" spans="1:6" ht="15" customHeight="1" x14ac:dyDescent="0.25">
      <c r="A25" s="185" t="s">
        <v>127</v>
      </c>
      <c r="B25" s="186" t="str">
        <f>'Parcela 6'!A$20</f>
        <v>Estadual</v>
      </c>
      <c r="C25" s="187">
        <f>'Parcela 6'!D$20</f>
        <v>18228</v>
      </c>
      <c r="D25" s="187">
        <f>'Parcela 6'!E$20</f>
        <v>0</v>
      </c>
      <c r="E25" s="248">
        <f>'Parcela 6'!F$20</f>
        <v>0</v>
      </c>
      <c r="F25" s="195">
        <f>'Parcela 6'!G$20</f>
        <v>0</v>
      </c>
    </row>
    <row r="26" spans="1:6" ht="15" customHeight="1" x14ac:dyDescent="0.25">
      <c r="A26" s="188" t="s">
        <v>128</v>
      </c>
      <c r="B26" s="186" t="str">
        <f>'Parcela 7'!A$20</f>
        <v>Estadual</v>
      </c>
      <c r="C26" s="187">
        <f>'Parcela 7'!D$20</f>
        <v>18228</v>
      </c>
      <c r="D26" s="187">
        <f>'Parcela 7'!E$20</f>
        <v>0</v>
      </c>
      <c r="E26" s="248">
        <f>'Parcela 7'!F$20</f>
        <v>0</v>
      </c>
      <c r="F26" s="195">
        <f>'Parcela 7'!G$20</f>
        <v>0</v>
      </c>
    </row>
    <row r="27" spans="1:6" ht="15" customHeight="1" x14ac:dyDescent="0.25">
      <c r="A27" s="185" t="s">
        <v>129</v>
      </c>
      <c r="B27" s="186" t="str">
        <f>'Parcela 8'!A$20</f>
        <v>Estadual</v>
      </c>
      <c r="C27" s="187">
        <f>'Parcela 8'!D$20</f>
        <v>18228</v>
      </c>
      <c r="D27" s="187">
        <f>'Parcela 8'!E$20</f>
        <v>0</v>
      </c>
      <c r="E27" s="248">
        <f>'Parcela 8'!F$20</f>
        <v>0</v>
      </c>
      <c r="F27" s="195">
        <f>'Parcela 8'!G$20</f>
        <v>0</v>
      </c>
    </row>
    <row r="28" spans="1:6" ht="15" customHeight="1" x14ac:dyDescent="0.25">
      <c r="A28" s="188" t="s">
        <v>130</v>
      </c>
      <c r="B28" s="186" t="str">
        <f>'Parcela 9'!A$20</f>
        <v>Estadual</v>
      </c>
      <c r="C28" s="187">
        <f>'Parcela 9'!D$20</f>
        <v>18228</v>
      </c>
      <c r="D28" s="187">
        <f>'Parcela 9'!E$20</f>
        <v>0</v>
      </c>
      <c r="E28" s="248">
        <f>'Parcela 9'!F$20</f>
        <v>0</v>
      </c>
      <c r="F28" s="195">
        <f>'Parcela 9'!G$20</f>
        <v>0</v>
      </c>
    </row>
    <row r="29" spans="1:6" ht="15" customHeight="1" x14ac:dyDescent="0.25">
      <c r="A29" s="185" t="s">
        <v>131</v>
      </c>
      <c r="B29" s="186" t="str">
        <f>'parcela 10'!A$20</f>
        <v>Estadual</v>
      </c>
      <c r="C29" s="187">
        <f>'parcela 10'!D$20</f>
        <v>0</v>
      </c>
      <c r="D29" s="187">
        <f>'parcela 10'!E$20</f>
        <v>0</v>
      </c>
      <c r="E29" s="248">
        <f>'parcela 10'!F$20</f>
        <v>0</v>
      </c>
      <c r="F29" s="195">
        <f>'parcela 10'!G$20</f>
        <v>0</v>
      </c>
    </row>
    <row r="30" spans="1:6" ht="15" customHeight="1" x14ac:dyDescent="0.25">
      <c r="A30" s="188" t="s">
        <v>132</v>
      </c>
      <c r="B30" s="186" t="str">
        <f>'Parcela 11'!A$20</f>
        <v>Estadual</v>
      </c>
      <c r="C30" s="187">
        <f>'Parcela 11'!D$20</f>
        <v>0</v>
      </c>
      <c r="D30" s="187">
        <f>'Parcela 11'!E$20</f>
        <v>0</v>
      </c>
      <c r="E30" s="248">
        <f>'Parcela 11'!F$20</f>
        <v>0</v>
      </c>
      <c r="F30" s="195">
        <f>'Parcela 11'!G$20</f>
        <v>0</v>
      </c>
    </row>
    <row r="31" spans="1:6" ht="15" customHeight="1" thickBot="1" x14ac:dyDescent="0.3">
      <c r="A31" s="189" t="s">
        <v>133</v>
      </c>
      <c r="B31" s="190" t="str">
        <f>'Parcela 12'!A$20</f>
        <v>Estadual</v>
      </c>
      <c r="C31" s="191">
        <f>'Parcela 12'!D$20</f>
        <v>0</v>
      </c>
      <c r="D31" s="191">
        <f>'Parcela 12'!E$20</f>
        <v>0</v>
      </c>
      <c r="E31" s="247">
        <f>'Parcela 12'!F$20</f>
        <v>0</v>
      </c>
      <c r="F31" s="196">
        <f>'Parcela 12'!G$20</f>
        <v>0</v>
      </c>
    </row>
    <row r="32" spans="1:6" ht="15" customHeight="1" thickBot="1" x14ac:dyDescent="0.3">
      <c r="A32" s="201"/>
      <c r="B32" s="202"/>
      <c r="C32" s="202"/>
      <c r="D32" s="202"/>
      <c r="E32" s="203" t="s">
        <v>10</v>
      </c>
      <c r="F32" s="192"/>
    </row>
    <row r="33" spans="1:6" ht="15" customHeight="1" thickBot="1" x14ac:dyDescent="0.3">
      <c r="A33" s="201"/>
      <c r="B33" s="202"/>
      <c r="C33" s="202"/>
      <c r="D33" s="202"/>
      <c r="E33" s="204" t="s">
        <v>12</v>
      </c>
      <c r="F33" s="192">
        <f>SUM(F20:F32)</f>
        <v>54684</v>
      </c>
    </row>
    <row r="34" spans="1:6" ht="15" customHeight="1" thickBot="1" x14ac:dyDescent="0.3">
      <c r="A34" s="205"/>
      <c r="B34" s="206"/>
      <c r="C34" s="206"/>
      <c r="D34" s="206"/>
      <c r="E34" s="207" t="s">
        <v>13</v>
      </c>
      <c r="F34" s="192"/>
    </row>
    <row r="35" spans="1:6" ht="2.25" customHeight="1" x14ac:dyDescent="0.25"/>
    <row r="36" spans="1:6" ht="15" customHeight="1" x14ac:dyDescent="0.25">
      <c r="A36" s="47" t="s">
        <v>14</v>
      </c>
      <c r="B36" s="48"/>
      <c r="F36" s="9"/>
    </row>
    <row r="37" spans="1:6" x14ac:dyDescent="0.25">
      <c r="A37" s="47" t="s">
        <v>15</v>
      </c>
      <c r="B37" s="49"/>
      <c r="F37" s="9"/>
    </row>
    <row r="38" spans="1:6" x14ac:dyDescent="0.25">
      <c r="A38" s="208">
        <f>F33</f>
        <v>54684</v>
      </c>
      <c r="B38" s="47" t="s">
        <v>144</v>
      </c>
      <c r="C38" s="47"/>
      <c r="D38" s="152"/>
      <c r="E38" s="152"/>
      <c r="F38" s="48"/>
    </row>
    <row r="39" spans="1:6" ht="3.75" customHeight="1" thickBot="1" x14ac:dyDescent="0.3">
      <c r="A39" s="47"/>
      <c r="C39" s="156"/>
      <c r="D39" s="209"/>
      <c r="E39" s="47"/>
      <c r="F39" s="152"/>
    </row>
    <row r="40" spans="1:6" ht="15" customHeight="1" thickBot="1" x14ac:dyDescent="0.3">
      <c r="A40" s="51" t="s">
        <v>17</v>
      </c>
      <c r="B40" s="51"/>
      <c r="C40" s="51"/>
      <c r="D40" s="51"/>
      <c r="E40" s="17"/>
      <c r="F40" s="17"/>
    </row>
    <row r="41" spans="1:6" ht="15" customHeight="1" x14ac:dyDescent="0.25">
      <c r="A41" s="210" t="s">
        <v>18</v>
      </c>
      <c r="B41" s="211"/>
      <c r="C41" s="212"/>
      <c r="D41" s="213" t="s">
        <v>19</v>
      </c>
      <c r="E41" s="214" t="s">
        <v>20</v>
      </c>
      <c r="F41" s="215" t="s">
        <v>7</v>
      </c>
    </row>
    <row r="42" spans="1:6" ht="15" customHeight="1" thickBot="1" x14ac:dyDescent="0.3">
      <c r="A42" s="216" t="s">
        <v>21</v>
      </c>
      <c r="B42" s="217"/>
      <c r="C42" s="218"/>
      <c r="D42" s="219" t="s">
        <v>22</v>
      </c>
      <c r="E42" s="220" t="s">
        <v>23</v>
      </c>
      <c r="F42" s="221" t="s">
        <v>24</v>
      </c>
    </row>
    <row r="43" spans="1:6" ht="15" customHeight="1" thickBot="1" x14ac:dyDescent="0.3">
      <c r="A43" s="177" t="str">
        <f>DADOS!D19</f>
        <v>RECURSOS HUMANOS</v>
      </c>
      <c r="B43" s="18"/>
      <c r="C43" s="19"/>
      <c r="D43" s="176" t="s">
        <v>139</v>
      </c>
      <c r="E43" s="155" t="s">
        <v>111</v>
      </c>
      <c r="F43" s="180">
        <f>F126</f>
        <v>72912</v>
      </c>
    </row>
    <row r="44" spans="1:6" ht="15" customHeight="1" thickBot="1" x14ac:dyDescent="0.3">
      <c r="A44" s="222" t="s">
        <v>32</v>
      </c>
      <c r="B44" s="223"/>
      <c r="C44" s="202"/>
      <c r="D44" s="202"/>
      <c r="E44" s="202"/>
      <c r="F44" s="224">
        <f>SUM(F43:F43)</f>
        <v>72912</v>
      </c>
    </row>
    <row r="45" spans="1:6" ht="15" customHeight="1" thickBot="1" x14ac:dyDescent="0.3">
      <c r="A45" s="222" t="s">
        <v>33</v>
      </c>
      <c r="B45" s="223"/>
      <c r="C45" s="202"/>
      <c r="D45" s="202"/>
      <c r="E45" s="202"/>
      <c r="F45" s="192">
        <v>0</v>
      </c>
    </row>
    <row r="46" spans="1:6" ht="15" customHeight="1" thickBot="1" x14ac:dyDescent="0.3">
      <c r="A46" s="222" t="s">
        <v>34</v>
      </c>
      <c r="B46" s="202"/>
      <c r="C46" s="202"/>
      <c r="D46" s="202"/>
      <c r="E46" s="202"/>
      <c r="F46" s="192">
        <v>0</v>
      </c>
    </row>
    <row r="47" spans="1:6" ht="15" customHeight="1" thickBot="1" x14ac:dyDescent="0.3">
      <c r="A47" s="222" t="s">
        <v>35</v>
      </c>
      <c r="B47" s="202"/>
      <c r="C47" s="202"/>
      <c r="D47" s="202"/>
      <c r="E47" s="202"/>
      <c r="F47" s="192">
        <f>F45-F46</f>
        <v>0</v>
      </c>
    </row>
    <row r="48" spans="1:6" ht="52.5" customHeight="1" x14ac:dyDescent="0.25">
      <c r="A48" s="258" t="s">
        <v>113</v>
      </c>
      <c r="B48" s="258"/>
      <c r="C48" s="258"/>
      <c r="D48" s="258"/>
      <c r="E48" s="258"/>
      <c r="F48" s="258"/>
    </row>
    <row r="49" spans="1:6" ht="3.75" customHeight="1" x14ac:dyDescent="0.25">
      <c r="A49" s="10"/>
    </row>
    <row r="50" spans="1:6" x14ac:dyDescent="0.25">
      <c r="A50" s="10"/>
      <c r="B50" s="12" t="s">
        <v>36</v>
      </c>
      <c r="C50" s="70"/>
      <c r="D50" s="10"/>
    </row>
    <row r="51" spans="1:6" x14ac:dyDescent="0.25">
      <c r="A51" s="10"/>
    </row>
    <row r="52" spans="1:6" x14ac:dyDescent="0.25">
      <c r="A52" s="10"/>
    </row>
    <row r="53" spans="1:6" x14ac:dyDescent="0.25">
      <c r="A53" s="10"/>
    </row>
    <row r="54" spans="1:6" ht="7.5" customHeight="1" x14ac:dyDescent="0.25"/>
    <row r="55" spans="1:6" ht="3" customHeight="1" x14ac:dyDescent="0.25"/>
    <row r="56" spans="1:6" x14ac:dyDescent="0.25">
      <c r="A56" s="3" t="s">
        <v>115</v>
      </c>
      <c r="B56" s="3"/>
      <c r="C56" s="3"/>
      <c r="D56" s="3"/>
      <c r="E56" s="3"/>
      <c r="F56" s="3"/>
    </row>
    <row r="57" spans="1:6" ht="9.75" customHeight="1" x14ac:dyDescent="0.25"/>
    <row r="58" spans="1:6" ht="18" x14ac:dyDescent="0.25">
      <c r="F58" s="71"/>
    </row>
    <row r="59" spans="1:6" ht="18" x14ac:dyDescent="0.25">
      <c r="F59" s="71"/>
    </row>
    <row r="60" spans="1:6" ht="6" customHeight="1" x14ac:dyDescent="0.25"/>
    <row r="61" spans="1:6" x14ac:dyDescent="0.25">
      <c r="A61" s="1" t="s">
        <v>0</v>
      </c>
      <c r="B61" s="1"/>
      <c r="C61" s="1"/>
      <c r="D61" s="2"/>
      <c r="E61" s="2"/>
      <c r="F61" s="3"/>
    </row>
    <row r="62" spans="1:6" x14ac:dyDescent="0.25">
      <c r="A62" s="4"/>
      <c r="B62" s="4"/>
      <c r="C62" s="5" t="str">
        <f>DADOS!A5</f>
        <v>EXERCÍCIO:</v>
      </c>
      <c r="D62" s="6">
        <f>DADOS!C5</f>
        <v>2025</v>
      </c>
    </row>
    <row r="63" spans="1:6" x14ac:dyDescent="0.25">
      <c r="D63" s="8"/>
      <c r="E63" s="9"/>
    </row>
    <row r="64" spans="1:6" ht="6" customHeight="1" x14ac:dyDescent="0.25">
      <c r="E64" s="9"/>
    </row>
    <row r="65" spans="1:6" x14ac:dyDescent="0.25">
      <c r="A65" s="10" t="str">
        <f>DADOS!A$8</f>
        <v>CONTRATANTE</v>
      </c>
      <c r="C65" t="str">
        <f>DADOS!D$8</f>
        <v xml:space="preserve">Prefeitura Municipal de Americana </v>
      </c>
      <c r="E65" s="9"/>
    </row>
    <row r="66" spans="1:6" x14ac:dyDescent="0.25">
      <c r="A66" s="10" t="str">
        <f>DADOS!A$9</f>
        <v>CONTRATADA</v>
      </c>
      <c r="C66" t="str">
        <f>DADOS!D$9</f>
        <v>Associação Beneficente Residencial Evangélico Benaiah</v>
      </c>
      <c r="E66" s="9"/>
    </row>
    <row r="67" spans="1:6" x14ac:dyDescent="0.25">
      <c r="A67" s="10" t="str">
        <f>DADOS!A$14</f>
        <v>CNPJ:</v>
      </c>
      <c r="C67" s="11" t="str">
        <f>DADOS!B$14</f>
        <v>43.266.758/0001-89</v>
      </c>
      <c r="E67" s="9"/>
    </row>
    <row r="68" spans="1:6" x14ac:dyDescent="0.25">
      <c r="A68" s="10" t="str">
        <f>DADOS!A$10</f>
        <v>ENDEREÇO</v>
      </c>
      <c r="C68" t="str">
        <f>DADOS!D$10</f>
        <v>Rua Benaiah, 290 - Terramérica - Americana/SP – CEP 13.468-824</v>
      </c>
      <c r="E68" s="9"/>
    </row>
    <row r="69" spans="1:6" x14ac:dyDescent="0.25">
      <c r="A69" s="10" t="str">
        <f>DADOS!A$11</f>
        <v>RESPONSAVEL PELA ORGANIZAÇÃO</v>
      </c>
      <c r="C69" t="str">
        <f>DADOS!D$11</f>
        <v>HELIO DE OLIVEIRA CAMARGO</v>
      </c>
      <c r="E69" s="9"/>
    </row>
    <row r="70" spans="1:6" x14ac:dyDescent="0.25">
      <c r="A70" s="10" t="str">
        <f>DADOS!A$13</f>
        <v>TERMO DE COLABORAÇÃO</v>
      </c>
      <c r="C70" t="str">
        <f>DADOS!D13</f>
        <v>148/2025</v>
      </c>
      <c r="D70" s="12" t="str">
        <f>DADOS!E13</f>
        <v>ADITAMENTO</v>
      </c>
      <c r="E70">
        <f>DADOS!F13</f>
        <v>0</v>
      </c>
    </row>
    <row r="71" spans="1:6" ht="9" customHeight="1" x14ac:dyDescent="0.25">
      <c r="E71" s="9"/>
    </row>
    <row r="72" spans="1:6" x14ac:dyDescent="0.25">
      <c r="B72" t="s">
        <v>117</v>
      </c>
    </row>
    <row r="73" spans="1:6" ht="18.75" x14ac:dyDescent="0.3">
      <c r="A73" s="225" t="s">
        <v>118</v>
      </c>
      <c r="B73" s="14"/>
      <c r="C73" s="14"/>
      <c r="D73" s="15"/>
      <c r="E73" s="13"/>
    </row>
    <row r="74" spans="1:6" ht="3.75" customHeight="1" x14ac:dyDescent="0.25">
      <c r="A74" s="226"/>
      <c r="B74" s="14"/>
      <c r="C74" s="14"/>
      <c r="D74" s="15"/>
      <c r="E74" s="13"/>
    </row>
    <row r="75" spans="1:6" ht="15.75" customHeight="1" thickBot="1" x14ac:dyDescent="0.3">
      <c r="A75" s="227"/>
      <c r="B75" s="76"/>
      <c r="C75" s="227" t="str">
        <f>A43</f>
        <v>RECURSOS HUMANOS</v>
      </c>
      <c r="D75" s="77"/>
      <c r="E75" s="3"/>
      <c r="F75" s="3"/>
    </row>
    <row r="76" spans="1:6" ht="15" customHeight="1" x14ac:dyDescent="0.25">
      <c r="A76" s="78" t="s">
        <v>40</v>
      </c>
      <c r="B76" s="78" t="s">
        <v>41</v>
      </c>
      <c r="C76" s="79"/>
      <c r="D76" s="78" t="s">
        <v>42</v>
      </c>
      <c r="E76" s="64"/>
      <c r="F76" s="80" t="s">
        <v>43</v>
      </c>
    </row>
    <row r="77" spans="1:6" ht="15.75" thickBot="1" x14ac:dyDescent="0.3">
      <c r="A77" s="81" t="s">
        <v>44</v>
      </c>
      <c r="B77" s="81" t="s">
        <v>44</v>
      </c>
      <c r="C77" s="83"/>
      <c r="D77" s="81" t="s">
        <v>45</v>
      </c>
      <c r="E77" s="82"/>
      <c r="F77" s="84"/>
    </row>
    <row r="78" spans="1:6" x14ac:dyDescent="0.25">
      <c r="A78" s="228">
        <f>'Parcela 1'!A70</f>
        <v>45776</v>
      </c>
      <c r="B78" s="229" t="str">
        <f>'Parcela 1'!C70</f>
        <v>Vegas Card-Rec.432644(parte)</v>
      </c>
      <c r="C78" s="86"/>
      <c r="D78" s="229" t="str">
        <f>'Parcela 1'!E70</f>
        <v>Vale alimentação</v>
      </c>
      <c r="E78" s="86"/>
      <c r="F78" s="230">
        <f>'Parcela 1'!G70</f>
        <v>11780</v>
      </c>
    </row>
    <row r="79" spans="1:6" x14ac:dyDescent="0.25">
      <c r="A79" s="231">
        <f>'Parcela 1'!A71</f>
        <v>45748</v>
      </c>
      <c r="B79" s="232" t="str">
        <f>'Parcela 1'!C71</f>
        <v>GPS-Comp.04/2025(parte)</v>
      </c>
      <c r="C79" s="91"/>
      <c r="D79" s="232" t="str">
        <f>'Parcela 1'!E71</f>
        <v>Folha de pagamento - GPS</v>
      </c>
      <c r="E79" s="91"/>
      <c r="F79" s="233">
        <f>'Parcela 1'!G71</f>
        <v>6448</v>
      </c>
    </row>
    <row r="80" spans="1:6" ht="15.75" thickBot="1" x14ac:dyDescent="0.3">
      <c r="A80" s="234">
        <f>'Parcela 1'!A72</f>
        <v>0</v>
      </c>
      <c r="B80" s="235">
        <f>'Parcela 1'!C72</f>
        <v>0</v>
      </c>
      <c r="C80" s="96"/>
      <c r="D80" s="235">
        <f>'Parcela 1'!E72</f>
        <v>0</v>
      </c>
      <c r="E80" s="96"/>
      <c r="F80" s="236">
        <f>'Parcela 1'!G72</f>
        <v>0</v>
      </c>
    </row>
    <row r="81" spans="1:6" ht="9" customHeight="1" thickBot="1" x14ac:dyDescent="0.3">
      <c r="A81" s="149"/>
    </row>
    <row r="82" spans="1:6" x14ac:dyDescent="0.25">
      <c r="A82" s="228">
        <f>'Parcela 2'!A70</f>
        <v>45807</v>
      </c>
      <c r="B82" s="229" t="str">
        <f>'Parcela 2'!C70</f>
        <v>Vegas card-Rec439561(parte)</v>
      </c>
      <c r="C82" s="86"/>
      <c r="D82" s="229" t="str">
        <f>'Parcela 2'!E70</f>
        <v>Vale alimentação</v>
      </c>
      <c r="E82" s="86"/>
      <c r="F82" s="230">
        <f>'Parcela 2'!G70</f>
        <v>11780</v>
      </c>
    </row>
    <row r="83" spans="1:6" x14ac:dyDescent="0.25">
      <c r="A83" s="231">
        <f>'Parcela 2'!A71</f>
        <v>45778</v>
      </c>
      <c r="B83" s="232" t="str">
        <f>'Parcela 2'!C71</f>
        <v>FGTS-Comp.05/2025(parte)</v>
      </c>
      <c r="C83" s="91"/>
      <c r="D83" s="232" t="str">
        <f>'Parcela 2'!E71</f>
        <v>Folha de pagamento - FGTS</v>
      </c>
      <c r="E83" s="91"/>
      <c r="F83" s="233">
        <f>'Parcela 2'!G71</f>
        <v>6448</v>
      </c>
    </row>
    <row r="84" spans="1:6" ht="15.75" thickBot="1" x14ac:dyDescent="0.3">
      <c r="A84" s="234">
        <f>'Parcela 2'!A72</f>
        <v>0</v>
      </c>
      <c r="B84" s="235">
        <f>'Parcela 2'!C72</f>
        <v>0</v>
      </c>
      <c r="C84" s="96"/>
      <c r="D84" s="235">
        <f>'Parcela 2'!E72</f>
        <v>0</v>
      </c>
      <c r="E84" s="96"/>
      <c r="F84" s="236">
        <f>'Parcela 2'!G72</f>
        <v>0</v>
      </c>
    </row>
    <row r="85" spans="1:6" ht="9" customHeight="1" thickBot="1" x14ac:dyDescent="0.3">
      <c r="A85" s="149"/>
    </row>
    <row r="86" spans="1:6" x14ac:dyDescent="0.25">
      <c r="A86" s="228">
        <f>'Parcela 3'!A70</f>
        <v>45834</v>
      </c>
      <c r="B86" s="229" t="str">
        <f>'Parcela 3'!C70</f>
        <v>Vegas card-Rec.444899(parte)</v>
      </c>
      <c r="C86" s="86"/>
      <c r="D86" s="229" t="str">
        <f>'Parcela 3'!E70</f>
        <v>Vale alimentação</v>
      </c>
      <c r="E86" s="86"/>
      <c r="F86" s="230">
        <f>'Parcela 3'!G70</f>
        <v>11780</v>
      </c>
    </row>
    <row r="87" spans="1:6" x14ac:dyDescent="0.25">
      <c r="A87" s="231">
        <f>'Parcela 3'!A71</f>
        <v>45809</v>
      </c>
      <c r="B87" s="232" t="str">
        <f>'Parcela 3'!C71</f>
        <v>FGTS-comp.06/2025(parte)</v>
      </c>
      <c r="C87" s="91"/>
      <c r="D87" s="232" t="str">
        <f>'Parcela 3'!E71</f>
        <v xml:space="preserve">   </v>
      </c>
      <c r="E87" s="91"/>
      <c r="F87" s="233">
        <f>'Parcela 3'!G71</f>
        <v>6448</v>
      </c>
    </row>
    <row r="88" spans="1:6" ht="15.75" thickBot="1" x14ac:dyDescent="0.3">
      <c r="A88" s="234">
        <f>'Parcela 3'!A72</f>
        <v>0</v>
      </c>
      <c r="B88" s="235">
        <f>'Parcela 3'!C72</f>
        <v>0</v>
      </c>
      <c r="C88" s="96"/>
      <c r="D88" s="235">
        <f>'Parcela 3'!E72</f>
        <v>0</v>
      </c>
      <c r="E88" s="96"/>
      <c r="F88" s="236">
        <f>'Parcela 3'!G72</f>
        <v>0</v>
      </c>
    </row>
    <row r="89" spans="1:6" ht="9" customHeight="1" thickBot="1" x14ac:dyDescent="0.3">
      <c r="A89" s="149"/>
    </row>
    <row r="90" spans="1:6" x14ac:dyDescent="0.25">
      <c r="A90" s="228">
        <f>'Parcela 4'!A70</f>
        <v>45860</v>
      </c>
      <c r="B90" s="229" t="str">
        <f>'Parcela 4'!C70</f>
        <v>Vegas Card-Rec. 450618</v>
      </c>
      <c r="C90" s="86"/>
      <c r="D90" s="229" t="str">
        <f>'Parcela 4'!E70</f>
        <v>Vale alimentação</v>
      </c>
      <c r="E90" s="86"/>
      <c r="F90" s="230">
        <f>'Parcela 4'!G70</f>
        <v>11000</v>
      </c>
    </row>
    <row r="91" spans="1:6" x14ac:dyDescent="0.25">
      <c r="A91" s="231">
        <f>'Parcela 4'!A71</f>
        <v>45839</v>
      </c>
      <c r="B91" s="232" t="str">
        <f>'Parcela 4'!C71</f>
        <v>FGTS Com. 07/2025 - Parte</v>
      </c>
      <c r="C91" s="91"/>
      <c r="D91" s="232" t="str">
        <f>'Parcela 4'!E71</f>
        <v>Folha de pagamento - FGTS</v>
      </c>
      <c r="E91" s="91"/>
      <c r="F91" s="233">
        <f>'Parcela 4'!G71</f>
        <v>7228</v>
      </c>
    </row>
    <row r="92" spans="1:6" ht="15.75" thickBot="1" x14ac:dyDescent="0.3">
      <c r="A92" s="234">
        <f>'Parcela 4'!A72</f>
        <v>0</v>
      </c>
      <c r="B92" s="235">
        <f>'Parcela 4'!C72</f>
        <v>0</v>
      </c>
      <c r="C92" s="96"/>
      <c r="D92" s="235">
        <f>'Parcela 4'!E72</f>
        <v>0</v>
      </c>
      <c r="E92" s="96"/>
      <c r="F92" s="236">
        <f>'Parcela 4'!G72</f>
        <v>0</v>
      </c>
    </row>
    <row r="93" spans="1:6" ht="9" customHeight="1" thickBot="1" x14ac:dyDescent="0.3">
      <c r="A93" s="149"/>
    </row>
    <row r="94" spans="1:6" x14ac:dyDescent="0.25">
      <c r="A94" s="228">
        <f>'Parcela 5'!A70</f>
        <v>0</v>
      </c>
      <c r="B94" s="229">
        <f>'Parcela 5'!C70</f>
        <v>0</v>
      </c>
      <c r="C94" s="86"/>
      <c r="D94" s="229" t="str">
        <f>'Parcela 5'!E70</f>
        <v>Vale alimentação</v>
      </c>
      <c r="E94" s="86"/>
      <c r="F94" s="230">
        <f>'Parcela 5'!G70</f>
        <v>0</v>
      </c>
    </row>
    <row r="95" spans="1:6" x14ac:dyDescent="0.25">
      <c r="A95" s="231">
        <f>'Parcela 5'!A71</f>
        <v>0</v>
      </c>
      <c r="B95" s="232">
        <f>'Parcela 5'!C71</f>
        <v>0</v>
      </c>
      <c r="C95" s="91"/>
      <c r="D95" s="232" t="str">
        <f>'Parcela 5'!E71</f>
        <v>Folha de pagamento - GPS</v>
      </c>
      <c r="E95" s="91"/>
      <c r="F95" s="233">
        <f>'Parcela 5'!G71</f>
        <v>0</v>
      </c>
    </row>
    <row r="96" spans="1:6" ht="15.75" thickBot="1" x14ac:dyDescent="0.3">
      <c r="A96" s="234">
        <f>'Parcela 5'!A72</f>
        <v>0</v>
      </c>
      <c r="B96" s="235">
        <f>'Parcela 5'!C72</f>
        <v>0</v>
      </c>
      <c r="C96" s="96"/>
      <c r="D96" s="235">
        <f>'Parcela 5'!E72</f>
        <v>0</v>
      </c>
      <c r="E96" s="96"/>
      <c r="F96" s="236">
        <f>'Parcela 5'!G72</f>
        <v>0</v>
      </c>
    </row>
    <row r="97" spans="1:6" ht="9" customHeight="1" thickBot="1" x14ac:dyDescent="0.3">
      <c r="A97" s="149"/>
    </row>
    <row r="98" spans="1:6" x14ac:dyDescent="0.25">
      <c r="A98" s="228">
        <f>'Parcela 6'!A70</f>
        <v>0</v>
      </c>
      <c r="B98" s="229">
        <f>'Parcela 6'!C70</f>
        <v>0</v>
      </c>
      <c r="C98" s="86"/>
      <c r="D98" s="229" t="str">
        <f>'Parcela 6'!E70</f>
        <v>Vale alimentação</v>
      </c>
      <c r="E98" s="86"/>
      <c r="F98" s="230">
        <f>'Parcela 6'!G70</f>
        <v>0</v>
      </c>
    </row>
    <row r="99" spans="1:6" x14ac:dyDescent="0.25">
      <c r="A99" s="231">
        <f>'Parcela 6'!A71</f>
        <v>0</v>
      </c>
      <c r="B99" s="232">
        <f>'Parcela 6'!C71</f>
        <v>0</v>
      </c>
      <c r="C99" s="91"/>
      <c r="D99" s="232" t="str">
        <f>'Parcela 6'!E71</f>
        <v>Folha de pagamento - GPS</v>
      </c>
      <c r="E99" s="91"/>
      <c r="F99" s="233">
        <f>'Parcela 6'!G71</f>
        <v>0</v>
      </c>
    </row>
    <row r="100" spans="1:6" ht="15.75" thickBot="1" x14ac:dyDescent="0.3">
      <c r="A100" s="234">
        <f>'Parcela 6'!A72</f>
        <v>0</v>
      </c>
      <c r="B100" s="235">
        <f>'Parcela 6'!C72</f>
        <v>0</v>
      </c>
      <c r="C100" s="96"/>
      <c r="D100" s="235">
        <f>'Parcela 6'!E72</f>
        <v>0</v>
      </c>
      <c r="E100" s="96"/>
      <c r="F100" s="236">
        <f>'Parcela 6'!G72</f>
        <v>0</v>
      </c>
    </row>
    <row r="101" spans="1:6" ht="9" customHeight="1" thickBot="1" x14ac:dyDescent="0.3">
      <c r="A101" s="149"/>
    </row>
    <row r="102" spans="1:6" ht="15" customHeight="1" x14ac:dyDescent="0.25">
      <c r="A102" s="228">
        <f>'Parcela 7'!A70</f>
        <v>0</v>
      </c>
      <c r="B102" s="229">
        <f>'Parcela 7'!C70</f>
        <v>0</v>
      </c>
      <c r="C102" s="86"/>
      <c r="D102" s="229" t="str">
        <f>'Parcela 7'!E70</f>
        <v>Vale alimentação</v>
      </c>
      <c r="E102" s="86"/>
      <c r="F102" s="230">
        <f>'Parcela 7'!G70</f>
        <v>0</v>
      </c>
    </row>
    <row r="103" spans="1:6" ht="15" customHeight="1" x14ac:dyDescent="0.25">
      <c r="A103" s="231">
        <f>'Parcela 7'!A71</f>
        <v>0</v>
      </c>
      <c r="B103" s="232">
        <f>'Parcela 7'!C71</f>
        <v>0</v>
      </c>
      <c r="C103" s="91"/>
      <c r="D103" s="232" t="str">
        <f>'Parcela 7'!E71</f>
        <v>Folha de pagamento - GPS</v>
      </c>
      <c r="E103" s="91"/>
      <c r="F103" s="233">
        <f>'Parcela 7'!G71</f>
        <v>0</v>
      </c>
    </row>
    <row r="104" spans="1:6" ht="15" customHeight="1" thickBot="1" x14ac:dyDescent="0.3">
      <c r="A104" s="234">
        <f>'Parcela 7'!A72</f>
        <v>0</v>
      </c>
      <c r="B104" s="235">
        <f>'Parcela 7'!C72</f>
        <v>0</v>
      </c>
      <c r="C104" s="96"/>
      <c r="D104" s="235">
        <f>'Parcela 7'!E72</f>
        <v>0</v>
      </c>
      <c r="E104" s="96"/>
      <c r="F104" s="236">
        <f>'Parcela 7'!G72</f>
        <v>0</v>
      </c>
    </row>
    <row r="105" spans="1:6" ht="8.25" customHeight="1" thickBot="1" x14ac:dyDescent="0.3">
      <c r="A105" s="237"/>
      <c r="B105" s="238"/>
      <c r="C105" s="193"/>
      <c r="D105" s="238"/>
      <c r="E105" s="193"/>
      <c r="F105" s="239"/>
    </row>
    <row r="106" spans="1:6" x14ac:dyDescent="0.25">
      <c r="A106" s="228">
        <f>'Parcela 8'!A70</f>
        <v>0</v>
      </c>
      <c r="B106" s="229">
        <f>'Parcela 8'!C70</f>
        <v>0</v>
      </c>
      <c r="C106" s="86"/>
      <c r="D106" s="229" t="str">
        <f>'Parcela 8'!E70</f>
        <v>Vale alimentação</v>
      </c>
      <c r="E106" s="86"/>
      <c r="F106" s="230">
        <f>'Parcela 8'!G70</f>
        <v>0</v>
      </c>
    </row>
    <row r="107" spans="1:6" x14ac:dyDescent="0.25">
      <c r="A107" s="231">
        <f>'Parcela 8'!A71</f>
        <v>0</v>
      </c>
      <c r="B107" s="232">
        <f>'Parcela 8'!C71</f>
        <v>0</v>
      </c>
      <c r="C107" s="91"/>
      <c r="D107" s="232" t="str">
        <f>'Parcela 8'!E71</f>
        <v>Folha de pagamento - GPS</v>
      </c>
      <c r="E107" s="91"/>
      <c r="F107" s="233">
        <f>'Parcela 8'!G71</f>
        <v>0</v>
      </c>
    </row>
    <row r="108" spans="1:6" ht="15.75" thickBot="1" x14ac:dyDescent="0.3">
      <c r="A108" s="234">
        <f>'Parcela 8'!A72</f>
        <v>0</v>
      </c>
      <c r="B108" s="235">
        <f>'Parcela 8'!C72</f>
        <v>0</v>
      </c>
      <c r="C108" s="96"/>
      <c r="D108" s="235">
        <f>'Parcela 8'!E72</f>
        <v>0</v>
      </c>
      <c r="E108" s="96"/>
      <c r="F108" s="236">
        <f>'Parcela 8'!G72</f>
        <v>0</v>
      </c>
    </row>
    <row r="109" spans="1:6" ht="9" customHeight="1" thickBot="1" x14ac:dyDescent="0.3">
      <c r="A109" s="149"/>
    </row>
    <row r="110" spans="1:6" x14ac:dyDescent="0.25">
      <c r="A110" s="228">
        <f>'Parcela 9'!A70</f>
        <v>0</v>
      </c>
      <c r="B110" s="229">
        <f>'Parcela 9'!C70</f>
        <v>0</v>
      </c>
      <c r="C110" s="86"/>
      <c r="D110" s="229" t="str">
        <f>'Parcela 9'!E70</f>
        <v>Vale alimentação</v>
      </c>
      <c r="E110" s="86"/>
      <c r="F110" s="230">
        <f>'Parcela 9'!G70</f>
        <v>0</v>
      </c>
    </row>
    <row r="111" spans="1:6" x14ac:dyDescent="0.25">
      <c r="A111" s="231">
        <f>'Parcela 9'!A71</f>
        <v>0</v>
      </c>
      <c r="B111" s="232">
        <f>'Parcela 9'!C71</f>
        <v>0</v>
      </c>
      <c r="C111" s="91"/>
      <c r="D111" s="232" t="str">
        <f>'Parcela 9'!E71</f>
        <v>Folha de pagamento - GPS</v>
      </c>
      <c r="E111" s="91"/>
      <c r="F111" s="233">
        <f>'Parcela 9'!G71</f>
        <v>0</v>
      </c>
    </row>
    <row r="112" spans="1:6" ht="15.75" thickBot="1" x14ac:dyDescent="0.3">
      <c r="A112" s="234">
        <f>'Parcela 9'!A72</f>
        <v>0</v>
      </c>
      <c r="B112" s="235">
        <f>'Parcela 9'!C72</f>
        <v>0</v>
      </c>
      <c r="C112" s="96"/>
      <c r="D112" s="235">
        <f>'Parcela 9'!E72</f>
        <v>0</v>
      </c>
      <c r="E112" s="96"/>
      <c r="F112" s="236">
        <f>'Parcela 9'!G72</f>
        <v>0</v>
      </c>
    </row>
    <row r="113" spans="1:14" ht="9" customHeight="1" x14ac:dyDescent="0.25">
      <c r="A113" s="149"/>
    </row>
    <row r="114" spans="1:14" ht="7.5" hidden="1" x14ac:dyDescent="0.25">
      <c r="A114" s="228">
        <f>'parcela 10'!A70</f>
        <v>0</v>
      </c>
      <c r="B114" s="229">
        <f>'parcela 10'!C70</f>
        <v>0</v>
      </c>
      <c r="C114" s="86"/>
      <c r="D114" s="229">
        <f>'parcela 10'!E70</f>
        <v>0</v>
      </c>
      <c r="E114" s="86"/>
      <c r="F114" s="230">
        <f>'parcela 10'!G70</f>
        <v>0</v>
      </c>
    </row>
    <row r="115" spans="1:14" ht="7.5" hidden="1" x14ac:dyDescent="0.25">
      <c r="A115" s="231">
        <f>'parcela 10'!A71</f>
        <v>0</v>
      </c>
      <c r="B115" s="232">
        <f>'parcela 10'!C71</f>
        <v>0</v>
      </c>
      <c r="C115" s="91"/>
      <c r="D115" s="232">
        <f>'parcela 10'!E71</f>
        <v>0</v>
      </c>
      <c r="E115" s="91"/>
      <c r="F115" s="233">
        <f>'parcela 10'!G71</f>
        <v>0</v>
      </c>
    </row>
    <row r="116" spans="1:14" ht="7.5" hidden="1" thickBot="1" x14ac:dyDescent="0.3">
      <c r="A116" s="234">
        <f>'parcela 10'!A72</f>
        <v>0</v>
      </c>
      <c r="B116" s="235">
        <f>'parcela 10'!C72</f>
        <v>0</v>
      </c>
      <c r="C116" s="96"/>
      <c r="D116" s="235">
        <f>'parcela 10'!E72</f>
        <v>0</v>
      </c>
      <c r="E116" s="96"/>
      <c r="F116" s="236">
        <f>'parcela 10'!G72</f>
        <v>0</v>
      </c>
    </row>
    <row r="117" spans="1:14" ht="7.5" hidden="1" customHeight="1" thickBot="1" x14ac:dyDescent="0.3">
      <c r="A117" s="149"/>
    </row>
    <row r="118" spans="1:14" ht="7.5" hidden="1" x14ac:dyDescent="0.25">
      <c r="A118" s="228">
        <f>'Parcela 11'!A70</f>
        <v>0</v>
      </c>
      <c r="B118" s="229">
        <f>'Parcela 11'!C70</f>
        <v>0</v>
      </c>
      <c r="C118" s="86"/>
      <c r="D118" s="229">
        <f>'Parcela 11'!E70</f>
        <v>0</v>
      </c>
      <c r="E118" s="86"/>
      <c r="F118" s="230">
        <f>'Parcela 11'!G70</f>
        <v>0</v>
      </c>
    </row>
    <row r="119" spans="1:14" ht="7.5" hidden="1" x14ac:dyDescent="0.25">
      <c r="A119" s="231">
        <f>'Parcela 11'!A71</f>
        <v>0</v>
      </c>
      <c r="B119" s="232">
        <f>'Parcela 11'!C71</f>
        <v>0</v>
      </c>
      <c r="C119" s="91"/>
      <c r="D119" s="232">
        <f>'Parcela 11'!E71</f>
        <v>0</v>
      </c>
      <c r="E119" s="91"/>
      <c r="F119" s="233">
        <f>'Parcela 11'!G71</f>
        <v>0</v>
      </c>
    </row>
    <row r="120" spans="1:14" ht="7.5" hidden="1" thickBot="1" x14ac:dyDescent="0.3">
      <c r="A120" s="234">
        <f>'Parcela 11'!A72</f>
        <v>0</v>
      </c>
      <c r="B120" s="235">
        <f>'Parcela 11'!C72</f>
        <v>0</v>
      </c>
      <c r="C120" s="96"/>
      <c r="D120" s="235">
        <f>'Parcela 11'!E72</f>
        <v>0</v>
      </c>
      <c r="E120" s="96"/>
      <c r="F120" s="236">
        <f>'Parcela 11'!G72</f>
        <v>0</v>
      </c>
    </row>
    <row r="121" spans="1:14" ht="7.5" hidden="1" customHeight="1" thickBot="1" x14ac:dyDescent="0.3">
      <c r="A121" s="149"/>
    </row>
    <row r="122" spans="1:14" ht="7.5" hidden="1" x14ac:dyDescent="0.25">
      <c r="A122" s="228">
        <f>'Parcela 12'!A70</f>
        <v>0</v>
      </c>
      <c r="B122" s="229">
        <f>'Parcela 12'!C70</f>
        <v>0</v>
      </c>
      <c r="C122" s="86"/>
      <c r="D122" s="229">
        <f>'Parcela 12'!E70</f>
        <v>0</v>
      </c>
      <c r="E122" s="86"/>
      <c r="F122" s="230">
        <f>'Parcela 12'!G70</f>
        <v>0</v>
      </c>
      <c r="I122" s="240"/>
      <c r="J122" s="10"/>
      <c r="K122" s="10"/>
      <c r="L122" s="10"/>
      <c r="M122" s="10"/>
      <c r="N122" s="241"/>
    </row>
    <row r="123" spans="1:14" ht="7.5" hidden="1" x14ac:dyDescent="0.25">
      <c r="A123" s="231">
        <f>'Parcela 12'!A71</f>
        <v>0</v>
      </c>
      <c r="B123" s="232">
        <f>'Parcela 12'!C71</f>
        <v>0</v>
      </c>
      <c r="C123" s="91"/>
      <c r="D123" s="232">
        <f>'Parcela 12'!E71</f>
        <v>0</v>
      </c>
      <c r="E123" s="91"/>
      <c r="F123" s="233">
        <f>'Parcela 12'!G71</f>
        <v>0</v>
      </c>
    </row>
    <row r="124" spans="1:14" ht="7.5" hidden="1" thickBot="1" x14ac:dyDescent="0.3">
      <c r="A124" s="234">
        <f>'Parcela 12'!A72</f>
        <v>0</v>
      </c>
      <c r="B124" s="235">
        <f>'Parcela 12'!C72</f>
        <v>0</v>
      </c>
      <c r="C124" s="96"/>
      <c r="D124" s="235">
        <f>'Parcela 12'!E72</f>
        <v>0</v>
      </c>
      <c r="E124" s="96"/>
      <c r="F124" s="236">
        <f>'Parcela 12'!G72</f>
        <v>0</v>
      </c>
    </row>
    <row r="125" spans="1:14" ht="6.75" customHeight="1" thickBot="1" x14ac:dyDescent="0.3"/>
    <row r="126" spans="1:14" ht="15.75" thickBot="1" x14ac:dyDescent="0.3">
      <c r="A126" s="242"/>
      <c r="B126" s="243"/>
      <c r="C126" s="175"/>
      <c r="D126" s="35"/>
      <c r="E126" s="110" t="s">
        <v>46</v>
      </c>
      <c r="F126" s="100">
        <f>SUM(F78:F124)</f>
        <v>72912</v>
      </c>
    </row>
    <row r="127" spans="1:14" ht="13.5" customHeight="1" thickBot="1" x14ac:dyDescent="0.3"/>
    <row r="128" spans="1:14" ht="15.75" thickBot="1" x14ac:dyDescent="0.3">
      <c r="A128" s="242"/>
      <c r="B128" s="243"/>
      <c r="C128" s="175"/>
      <c r="D128" s="35"/>
      <c r="E128" s="110" t="s">
        <v>58</v>
      </c>
      <c r="F128" s="100">
        <f>F126</f>
        <v>72912</v>
      </c>
    </row>
    <row r="133" spans="1:6" ht="15" customHeight="1" x14ac:dyDescent="0.25"/>
    <row r="139" spans="1:6" x14ac:dyDescent="0.25">
      <c r="B139" s="9"/>
    </row>
    <row r="140" spans="1:6" x14ac:dyDescent="0.25">
      <c r="B140" s="9"/>
    </row>
    <row r="141" spans="1:6" ht="15.75" x14ac:dyDescent="0.25">
      <c r="A141" s="120" t="s">
        <v>61</v>
      </c>
      <c r="B141" s="121"/>
      <c r="C141" s="120"/>
      <c r="D141" s="122"/>
      <c r="E141" s="3"/>
      <c r="F141" s="3"/>
    </row>
    <row r="142" spans="1:6" x14ac:dyDescent="0.25">
      <c r="B142" s="9"/>
    </row>
    <row r="143" spans="1:6" x14ac:dyDescent="0.25">
      <c r="B143" s="7"/>
    </row>
    <row r="144" spans="1:6" ht="30" customHeight="1" x14ac:dyDescent="0.25">
      <c r="A144" s="10" t="s">
        <v>62</v>
      </c>
      <c r="B144" s="10"/>
      <c r="C144" s="10"/>
      <c r="D144" s="10"/>
      <c r="E144" s="10"/>
    </row>
    <row r="145" spans="1:6" x14ac:dyDescent="0.25">
      <c r="A145" t="s">
        <v>63</v>
      </c>
    </row>
    <row r="146" spans="1:6" ht="15.75" customHeight="1" x14ac:dyDescent="0.25">
      <c r="A146" s="11" t="str">
        <f>A15</f>
        <v>GLOBAL - Estadual</v>
      </c>
      <c r="C146" s="74" t="str">
        <f>A13</f>
        <v>TERMO DE COLABORAÇÃO</v>
      </c>
      <c r="D146" s="75" t="str">
        <f>C13</f>
        <v>148/2025</v>
      </c>
      <c r="E146" s="249" t="str">
        <f>D13</f>
        <v>ADITAMENTO</v>
      </c>
      <c r="F146" s="74">
        <f>E13</f>
        <v>0</v>
      </c>
    </row>
    <row r="147" spans="1:6" x14ac:dyDescent="0.25">
      <c r="A147" s="10"/>
    </row>
    <row r="148" spans="1:6" x14ac:dyDescent="0.25">
      <c r="A148" s="10"/>
      <c r="B148" s="12" t="s">
        <v>60</v>
      </c>
      <c r="C148" s="10">
        <f>C50</f>
        <v>0</v>
      </c>
      <c r="D148" s="12"/>
    </row>
    <row r="149" spans="1:6" x14ac:dyDescent="0.25">
      <c r="A149" s="10"/>
    </row>
    <row r="150" spans="1:6" x14ac:dyDescent="0.25">
      <c r="A150" s="10"/>
    </row>
    <row r="152" spans="1:6" x14ac:dyDescent="0.25">
      <c r="A152" s="10"/>
    </row>
    <row r="156" spans="1:6" x14ac:dyDescent="0.25">
      <c r="C156" s="12"/>
      <c r="D156" s="12"/>
    </row>
    <row r="157" spans="1:6" ht="15" customHeight="1" x14ac:dyDescent="0.25"/>
    <row r="167" ht="52.5" customHeight="1" x14ac:dyDescent="0.25"/>
    <row r="210" ht="54" customHeight="1" x14ac:dyDescent="0.25"/>
    <row r="256" ht="32.25" customHeight="1" x14ac:dyDescent="0.25"/>
    <row r="318" ht="30" customHeight="1" x14ac:dyDescent="0.25"/>
  </sheetData>
  <sheetProtection algorithmName="SHA-512" hashValue="MxIxpi2gkjOLNsVo9FgdM4NjVn28fmU3vMs6dy8HO+vzKURv74dFQivS0kkdVzxDgu4T+zsYDCUw49DVOGG0Nw==" saltValue="Wk1yRbmnOeKG2DPZ6R39ng==" spinCount="100000" sheet="1" objects="1" scenarios="1" selectLockedCells="1"/>
  <mergeCells count="6">
    <mergeCell ref="A48:F48"/>
    <mergeCell ref="A18:A19"/>
    <mergeCell ref="D18:D19"/>
    <mergeCell ref="E18:E19"/>
    <mergeCell ref="B18:B19"/>
    <mergeCell ref="C18:C19"/>
  </mergeCells>
  <phoneticPr fontId="18" type="noConversion"/>
  <pageMargins left="0.51181102362204722" right="0.51181102362204722" top="0.39370078740157483" bottom="0.78740157480314965" header="0.31496062992125984" footer="0.31496062992125984"/>
  <pageSetup paperSize="9" orientation="portrait" r:id="rId1"/>
  <headerFooter>
    <oddFooter>&amp;L&amp;9Rua Benaiah, 290 – Jardim Terramérica – Americana – SP
CEP 13.468-824 – Tel. 19 3461-8472 – www.benaiah.org.br – email contato@benaiah.org.br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14</vt:i4>
      </vt:variant>
      <vt:variant>
        <vt:lpstr>Intervalos Nomeados</vt:lpstr>
      </vt:variant>
      <vt:variant>
        <vt:i4>14</vt:i4>
      </vt:variant>
    </vt:vector>
  </HeadingPairs>
  <TitlesOfParts>
    <vt:vector size="28" baseType="lpstr">
      <vt:lpstr>DADOS</vt:lpstr>
      <vt:lpstr>Parcela 1</vt:lpstr>
      <vt:lpstr>Parcela 2</vt:lpstr>
      <vt:lpstr>Parcela 3</vt:lpstr>
      <vt:lpstr>Parcela 4</vt:lpstr>
      <vt:lpstr>Parcela 5</vt:lpstr>
      <vt:lpstr>Parcela 6</vt:lpstr>
      <vt:lpstr>Parcela 7</vt:lpstr>
      <vt:lpstr>Parcela 8</vt:lpstr>
      <vt:lpstr>Parcela 9</vt:lpstr>
      <vt:lpstr>parcela 10</vt:lpstr>
      <vt:lpstr>Parcela 11</vt:lpstr>
      <vt:lpstr>Parcela 12</vt:lpstr>
      <vt:lpstr>GLOBAL</vt:lpstr>
      <vt:lpstr>GLOBAL!Area_de_impressao</vt:lpstr>
      <vt:lpstr>'Parcela 1'!Area_de_impressao</vt:lpstr>
      <vt:lpstr>'parcela 10'!Area_de_impressao</vt:lpstr>
      <vt:lpstr>'Parcela 11'!Area_de_impressao</vt:lpstr>
      <vt:lpstr>'Parcela 12'!Area_de_impressao</vt:lpstr>
      <vt:lpstr>'Parcela 2'!Area_de_impressao</vt:lpstr>
      <vt:lpstr>'Parcela 3'!Area_de_impressao</vt:lpstr>
      <vt:lpstr>'Parcela 4'!Area_de_impressao</vt:lpstr>
      <vt:lpstr>'Parcela 5'!Area_de_impressao</vt:lpstr>
      <vt:lpstr>'Parcela 6'!Area_de_impressao</vt:lpstr>
      <vt:lpstr>'Parcela 7'!Area_de_impressao</vt:lpstr>
      <vt:lpstr>'Parcela 8'!Area_de_impressao</vt:lpstr>
      <vt:lpstr>'Parcela 9'!Area_de_impressao</vt:lpstr>
      <vt:lpstr>'Parcela 1'!OLE_LINK1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HELIO</dc:creator>
  <cp:lastModifiedBy>Fernanda Vieira</cp:lastModifiedBy>
  <cp:lastPrinted>2025-06-18T18:37:10Z</cp:lastPrinted>
  <dcterms:created xsi:type="dcterms:W3CDTF">2019-05-24T20:52:28Z</dcterms:created>
  <dcterms:modified xsi:type="dcterms:W3CDTF">2025-09-16T18:59:34Z</dcterms:modified>
</cp:coreProperties>
</file>