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nanda.vieira\Desktop\"/>
    </mc:Choice>
  </mc:AlternateContent>
  <xr:revisionPtr revIDLastSave="0" documentId="13_ncr:1_{268B6D9F-9F2A-4E60-9710-FCC664670964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CAPA" sheetId="9" r:id="rId1"/>
    <sheet name="RH" sheetId="6" r:id="rId2"/>
    <sheet name="OUTRAS CATEGORIAS" sheetId="5" r:id="rId3"/>
    <sheet name="TOTAL" sheetId="11" r:id="rId4"/>
  </sheets>
  <definedNames>
    <definedName name="_xlnm.Print_Area" localSheetId="2">'OUTRAS CATEGORIAS'!$A$1:$D$94</definedName>
    <definedName name="_xlnm.Print_Area" localSheetId="1">RH!$A$1:$O$59</definedName>
    <definedName name="_xlnm.Print_Area" localSheetId="3">TOTAL!$A$1:$D$28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6" l="1"/>
  <c r="J8" i="6" s="1"/>
  <c r="G7" i="6"/>
  <c r="J7" i="6" s="1"/>
  <c r="D19" i="6"/>
  <c r="D20" i="6" s="1"/>
  <c r="L33" i="6"/>
  <c r="L32" i="6"/>
  <c r="L31" i="6"/>
  <c r="L30" i="6"/>
  <c r="L29" i="6"/>
  <c r="L28" i="6"/>
  <c r="L27" i="6"/>
  <c r="L26" i="6"/>
  <c r="L25" i="6"/>
  <c r="L24" i="6"/>
  <c r="L16" i="6"/>
  <c r="L15" i="6"/>
  <c r="L14" i="6"/>
  <c r="L13" i="6"/>
  <c r="L12" i="6"/>
  <c r="L11" i="6"/>
  <c r="L10" i="6"/>
  <c r="L9" i="6"/>
  <c r="L8" i="6"/>
  <c r="L7" i="6"/>
  <c r="D33" i="6"/>
  <c r="D50" i="6" s="1"/>
  <c r="F50" i="6" s="1"/>
  <c r="D32" i="6"/>
  <c r="D49" i="6" s="1"/>
  <c r="F49" i="6" s="1"/>
  <c r="D48" i="6"/>
  <c r="F48" i="6" s="1"/>
  <c r="D47" i="6"/>
  <c r="F47" i="6" s="1"/>
  <c r="D46" i="6"/>
  <c r="F46" i="6" s="1"/>
  <c r="D45" i="6"/>
  <c r="F45" i="6" s="1"/>
  <c r="D44" i="6"/>
  <c r="F44" i="6" s="1"/>
  <c r="D43" i="6"/>
  <c r="F43" i="6" s="1"/>
  <c r="D42" i="6"/>
  <c r="F42" i="6" s="1"/>
  <c r="D41" i="6"/>
  <c r="F16" i="6"/>
  <c r="G16" i="6" s="1"/>
  <c r="F15" i="6"/>
  <c r="F14" i="6"/>
  <c r="F13" i="6"/>
  <c r="G13" i="6" s="1"/>
  <c r="F12" i="6"/>
  <c r="G12" i="6" s="1"/>
  <c r="J12" i="6" s="1"/>
  <c r="F11" i="6"/>
  <c r="F10" i="6"/>
  <c r="G10" i="6" s="1"/>
  <c r="J10" i="6" s="1"/>
  <c r="F9" i="6"/>
  <c r="J13" i="6" l="1"/>
  <c r="J16" i="6"/>
  <c r="G15" i="6"/>
  <c r="J15" i="6" s="1"/>
  <c r="G14" i="6"/>
  <c r="J14" i="6" s="1"/>
  <c r="G11" i="6"/>
  <c r="J11" i="6" s="1"/>
  <c r="G9" i="6"/>
  <c r="J9" i="6" s="1"/>
  <c r="F41" i="6"/>
  <c r="D52" i="6"/>
  <c r="F32" i="6"/>
  <c r="F31" i="6"/>
  <c r="F30" i="6"/>
  <c r="F29" i="6"/>
  <c r="F28" i="6"/>
  <c r="F27" i="6"/>
  <c r="M47" i="6"/>
  <c r="M48" i="6" l="1"/>
  <c r="L48" i="6"/>
  <c r="L47" i="6"/>
  <c r="L46" i="6"/>
  <c r="M46" i="6"/>
  <c r="L45" i="6"/>
  <c r="M45" i="6"/>
  <c r="L44" i="6"/>
  <c r="M44" i="6"/>
  <c r="G32" i="6"/>
  <c r="J32" i="6" s="1"/>
  <c r="G29" i="6"/>
  <c r="I29" i="6" s="1"/>
  <c r="G30" i="6"/>
  <c r="G47" i="6" s="1"/>
  <c r="H45" i="6"/>
  <c r="G28" i="6"/>
  <c r="J28" i="6" s="1"/>
  <c r="G27" i="6"/>
  <c r="J27" i="6" s="1"/>
  <c r="G31" i="6"/>
  <c r="J31" i="6" s="1"/>
  <c r="H44" i="6"/>
  <c r="I15" i="6"/>
  <c r="L17" i="6"/>
  <c r="L18" i="6"/>
  <c r="L19" i="6"/>
  <c r="J30" i="6" l="1"/>
  <c r="J29" i="6"/>
  <c r="G45" i="6"/>
  <c r="I12" i="6"/>
  <c r="I46" i="6" s="1"/>
  <c r="G46" i="6"/>
  <c r="I31" i="6"/>
  <c r="H46" i="6"/>
  <c r="G48" i="6"/>
  <c r="G44" i="6"/>
  <c r="I11" i="6"/>
  <c r="H47" i="6"/>
  <c r="H48" i="6"/>
  <c r="I27" i="6"/>
  <c r="I28" i="6"/>
  <c r="I32" i="6"/>
  <c r="I30" i="6"/>
  <c r="I9" i="6"/>
  <c r="I13" i="6"/>
  <c r="N15" i="6"/>
  <c r="O15" i="6" s="1"/>
  <c r="I14" i="6"/>
  <c r="I10" i="6"/>
  <c r="D76" i="5"/>
  <c r="D77" i="5"/>
  <c r="D78" i="5"/>
  <c r="D79" i="5"/>
  <c r="D80" i="5"/>
  <c r="D81" i="5"/>
  <c r="D67" i="5"/>
  <c r="D68" i="5"/>
  <c r="D55" i="5"/>
  <c r="D56" i="5"/>
  <c r="D57" i="5"/>
  <c r="D58" i="5"/>
  <c r="D59" i="5"/>
  <c r="D43" i="5"/>
  <c r="D44" i="5"/>
  <c r="D45" i="5"/>
  <c r="D46" i="5"/>
  <c r="D32" i="5"/>
  <c r="D33" i="5"/>
  <c r="D34" i="5"/>
  <c r="D35" i="5"/>
  <c r="D36" i="5"/>
  <c r="D21" i="5"/>
  <c r="D22" i="5"/>
  <c r="D23" i="5"/>
  <c r="D10" i="5"/>
  <c r="D9" i="5"/>
  <c r="L41" i="6"/>
  <c r="L42" i="6"/>
  <c r="L34" i="6"/>
  <c r="L51" i="6" s="1"/>
  <c r="M43" i="6"/>
  <c r="D75" i="5"/>
  <c r="C83" i="5"/>
  <c r="B14" i="11" s="1"/>
  <c r="C71" i="5"/>
  <c r="B13" i="11" s="1"/>
  <c r="D70" i="5"/>
  <c r="D69" i="5"/>
  <c r="D66" i="5"/>
  <c r="D65" i="5"/>
  <c r="D53" i="5"/>
  <c r="D54" i="5"/>
  <c r="D60" i="5"/>
  <c r="D41" i="5"/>
  <c r="D42" i="5"/>
  <c r="D47" i="5"/>
  <c r="B10" i="11"/>
  <c r="D30" i="5"/>
  <c r="D31" i="5"/>
  <c r="C48" i="5"/>
  <c r="B11" i="11" s="1"/>
  <c r="D17" i="5"/>
  <c r="D18" i="5"/>
  <c r="D19" i="5"/>
  <c r="D20" i="5"/>
  <c r="D24" i="5"/>
  <c r="D8" i="5"/>
  <c r="D11" i="5"/>
  <c r="M34" i="6"/>
  <c r="D34" i="6"/>
  <c r="M17" i="6"/>
  <c r="M18" i="6"/>
  <c r="F17" i="6"/>
  <c r="F18" i="6"/>
  <c r="C20" i="6"/>
  <c r="D16" i="5"/>
  <c r="D29" i="5"/>
  <c r="B9" i="11"/>
  <c r="D82" i="5"/>
  <c r="C61" i="5"/>
  <c r="B12" i="11" s="1"/>
  <c r="D52" i="5"/>
  <c r="D7" i="5"/>
  <c r="J44" i="6" l="1"/>
  <c r="I44" i="6"/>
  <c r="J46" i="6"/>
  <c r="K48" i="6"/>
  <c r="J47" i="6"/>
  <c r="K44" i="6"/>
  <c r="N32" i="6"/>
  <c r="O32" i="6" s="1"/>
  <c r="N49" i="6" s="1"/>
  <c r="I47" i="6"/>
  <c r="K45" i="6"/>
  <c r="K47" i="6"/>
  <c r="N11" i="6"/>
  <c r="O11" i="6" s="1"/>
  <c r="K46" i="6"/>
  <c r="L49" i="6"/>
  <c r="L43" i="6"/>
  <c r="J48" i="6"/>
  <c r="N29" i="6"/>
  <c r="O29" i="6" s="1"/>
  <c r="I48" i="6"/>
  <c r="I45" i="6"/>
  <c r="D37" i="5"/>
  <c r="D10" i="11" s="1"/>
  <c r="D48" i="5"/>
  <c r="D11" i="11" s="1"/>
  <c r="D61" i="5"/>
  <c r="D12" i="11" s="1"/>
  <c r="D83" i="5"/>
  <c r="D14" i="11" s="1"/>
  <c r="J45" i="6"/>
  <c r="N31" i="6"/>
  <c r="O31" i="6" s="1"/>
  <c r="N27" i="6"/>
  <c r="O27" i="6" s="1"/>
  <c r="N9" i="6"/>
  <c r="O9" i="6" s="1"/>
  <c r="N28" i="6"/>
  <c r="O28" i="6" s="1"/>
  <c r="N30" i="6"/>
  <c r="O30" i="6" s="1"/>
  <c r="N14" i="6"/>
  <c r="O14" i="6" s="1"/>
  <c r="N10" i="6"/>
  <c r="O10" i="6" s="1"/>
  <c r="N13" i="6"/>
  <c r="O13" i="6" s="1"/>
  <c r="N12" i="6"/>
  <c r="O12" i="6" s="1"/>
  <c r="G18" i="6"/>
  <c r="H18" i="6"/>
  <c r="G17" i="6"/>
  <c r="H17" i="6"/>
  <c r="D25" i="5"/>
  <c r="D9" i="11" s="1"/>
  <c r="L20" i="6"/>
  <c r="L35" i="6"/>
  <c r="L36" i="6" s="1"/>
  <c r="D12" i="5"/>
  <c r="D8" i="11" s="1"/>
  <c r="L50" i="6"/>
  <c r="M51" i="6"/>
  <c r="M50" i="6"/>
  <c r="F19" i="6"/>
  <c r="M41" i="6"/>
  <c r="F26" i="6"/>
  <c r="F24" i="6"/>
  <c r="F34" i="6"/>
  <c r="F51" i="6"/>
  <c r="M49" i="6"/>
  <c r="F25" i="6"/>
  <c r="M42" i="6"/>
  <c r="M35" i="6"/>
  <c r="M36" i="6" s="1"/>
  <c r="D71" i="5"/>
  <c r="D13" i="11" s="1"/>
  <c r="F33" i="6"/>
  <c r="M19" i="6"/>
  <c r="M20" i="6" s="1"/>
  <c r="D35" i="6"/>
  <c r="D36" i="6" s="1"/>
  <c r="B8" i="11"/>
  <c r="B15" i="11" s="1"/>
  <c r="N48" i="6" l="1"/>
  <c r="N44" i="6"/>
  <c r="N47" i="6"/>
  <c r="N45" i="6"/>
  <c r="N46" i="6"/>
  <c r="D15" i="11"/>
  <c r="L52" i="6"/>
  <c r="J17" i="6" l="1"/>
  <c r="K17" i="6"/>
  <c r="I17" i="6"/>
  <c r="G33" i="6"/>
  <c r="H50" i="6"/>
  <c r="G50" i="6" l="1"/>
  <c r="J33" i="6"/>
  <c r="J50" i="6" s="1"/>
  <c r="K50" i="6"/>
  <c r="N17" i="6"/>
  <c r="O17" i="6" s="1"/>
  <c r="I33" i="6"/>
  <c r="I50" i="6" s="1"/>
  <c r="N33" i="6" l="1"/>
  <c r="O33" i="6" s="1"/>
  <c r="G25" i="6" l="1"/>
  <c r="J25" i="6" s="1"/>
  <c r="M52" i="6"/>
  <c r="F35" i="6"/>
  <c r="F36" i="6" s="1"/>
  <c r="G24" i="6"/>
  <c r="H43" i="6"/>
  <c r="H34" i="6"/>
  <c r="G34" i="6"/>
  <c r="G26" i="6"/>
  <c r="H41" i="6"/>
  <c r="G43" i="6" l="1"/>
  <c r="J26" i="6"/>
  <c r="J43" i="6" s="1"/>
  <c r="H51" i="6"/>
  <c r="H49" i="6"/>
  <c r="G51" i="6"/>
  <c r="G41" i="6"/>
  <c r="G42" i="6"/>
  <c r="G49" i="6"/>
  <c r="H42" i="6"/>
  <c r="K43" i="6"/>
  <c r="K34" i="6"/>
  <c r="J34" i="6"/>
  <c r="K18" i="6"/>
  <c r="J18" i="6"/>
  <c r="I26" i="6"/>
  <c r="I43" i="6" s="1"/>
  <c r="I34" i="6"/>
  <c r="I24" i="6"/>
  <c r="I25" i="6"/>
  <c r="I8" i="6"/>
  <c r="I7" i="6"/>
  <c r="I16" i="6"/>
  <c r="I18" i="6"/>
  <c r="G35" i="6"/>
  <c r="G36" i="6" s="1"/>
  <c r="H35" i="6"/>
  <c r="H36" i="6" s="1"/>
  <c r="H19" i="6"/>
  <c r="H20" i="6" s="1"/>
  <c r="G19" i="6"/>
  <c r="G20" i="6" s="1"/>
  <c r="K42" i="6" l="1"/>
  <c r="N7" i="6"/>
  <c r="O7" i="6" s="1"/>
  <c r="J41" i="6"/>
  <c r="J51" i="6"/>
  <c r="J49" i="6"/>
  <c r="I42" i="6"/>
  <c r="K51" i="6"/>
  <c r="I41" i="6"/>
  <c r="K49" i="6"/>
  <c r="I49" i="6"/>
  <c r="K41" i="6"/>
  <c r="I51" i="6"/>
  <c r="J42" i="6"/>
  <c r="N26" i="6"/>
  <c r="O26" i="6" s="1"/>
  <c r="N43" i="6" s="1"/>
  <c r="K35" i="6"/>
  <c r="K36" i="6" s="1"/>
  <c r="J35" i="6"/>
  <c r="J36" i="6" s="1"/>
  <c r="N34" i="6"/>
  <c r="O34" i="6" s="1"/>
  <c r="N18" i="6"/>
  <c r="O18" i="6" s="1"/>
  <c r="J19" i="6"/>
  <c r="J20" i="6" s="1"/>
  <c r="K19" i="6"/>
  <c r="K20" i="6" s="1"/>
  <c r="N16" i="6"/>
  <c r="O16" i="6" s="1"/>
  <c r="N50" i="6" s="1"/>
  <c r="N24" i="6"/>
  <c r="O24" i="6" s="1"/>
  <c r="N8" i="6"/>
  <c r="O8" i="6" s="1"/>
  <c r="N25" i="6"/>
  <c r="O25" i="6" s="1"/>
  <c r="H52" i="6"/>
  <c r="G52" i="6"/>
  <c r="N41" i="6" l="1"/>
  <c r="O19" i="6"/>
  <c r="O20" i="6" s="1"/>
  <c r="J52" i="6"/>
  <c r="K52" i="6"/>
  <c r="I35" i="6"/>
  <c r="I36" i="6" s="1"/>
  <c r="F20" i="6"/>
  <c r="I19" i="6" l="1"/>
  <c r="I20" i="6" s="1"/>
  <c r="N51" i="6"/>
  <c r="N42" i="6"/>
  <c r="N52" i="6" s="1"/>
  <c r="N35" i="6"/>
  <c r="N36" i="6" s="1"/>
  <c r="O35" i="6"/>
  <c r="C6" i="11" s="1"/>
  <c r="C17" i="11" s="1"/>
  <c r="D5" i="11" l="1"/>
  <c r="D16" i="11" s="1"/>
  <c r="N19" i="6"/>
  <c r="N20" i="6" s="1"/>
  <c r="I52" i="6"/>
  <c r="C5" i="11"/>
  <c r="C16" i="11" s="1"/>
  <c r="F52" i="6"/>
</calcChain>
</file>

<file path=xl/sharedStrings.xml><?xml version="1.0" encoding="utf-8"?>
<sst xmlns="http://schemas.openxmlformats.org/spreadsheetml/2006/main" count="234" uniqueCount="112">
  <si>
    <t>TOTAL</t>
  </si>
  <si>
    <t xml:space="preserve"> </t>
  </si>
  <si>
    <t>DESCRIÇÃO</t>
  </si>
  <si>
    <t>SALÁRIO BRUTO</t>
  </si>
  <si>
    <t>RATEIO</t>
  </si>
  <si>
    <t>FÉRIAS</t>
  </si>
  <si>
    <t>13º SALÁRIO</t>
  </si>
  <si>
    <t>CUSTO MENSAL</t>
  </si>
  <si>
    <t>FUNÇÃO</t>
  </si>
  <si>
    <t>SOMATÓRIA</t>
  </si>
  <si>
    <t>RATEIO MENSAL</t>
  </si>
  <si>
    <t>ENCARGOS PATRONAIS</t>
  </si>
  <si>
    <t>MEMÓRIA DE CÁLCULO I - RECURSOS HUMANOS</t>
  </si>
  <si>
    <t>Média Mensal</t>
  </si>
  <si>
    <t>Total Anual</t>
  </si>
  <si>
    <t>VALORES</t>
  </si>
  <si>
    <t>Gêneros Alimentícios</t>
  </si>
  <si>
    <t>Outros Materiais de Consumo</t>
  </si>
  <si>
    <t>Utilidades Públicas</t>
  </si>
  <si>
    <t>Energia Elétrica</t>
  </si>
  <si>
    <t>Gás</t>
  </si>
  <si>
    <t>Telefone e Internet</t>
  </si>
  <si>
    <t>Outras Despesas</t>
  </si>
  <si>
    <t>Outros Serviços de Terceiros</t>
  </si>
  <si>
    <t>FGTS TOTAL (8%)</t>
  </si>
  <si>
    <t>PIS TOTAL (1%)</t>
  </si>
  <si>
    <t>BENEFÍCIOS</t>
  </si>
  <si>
    <t>INSS TOTAL (20%)</t>
  </si>
  <si>
    <t>QTDE</t>
  </si>
  <si>
    <t>SALÁRIO TOTAL</t>
  </si>
  <si>
    <t>AUXÍLIO TRANSPORTE (MÉDIA DE R$ 100,00)</t>
  </si>
  <si>
    <t>SALÁRIO + DISSÍDIO (5%)</t>
  </si>
  <si>
    <t>MEMÓRIA DE CÁLCULO II - OUTRAS CATEGORIAS</t>
  </si>
  <si>
    <t>Materiais de Escritório</t>
  </si>
  <si>
    <t>Materiais para manutenção predial (hidráulica e elétrica)</t>
  </si>
  <si>
    <t>Honorários Contábeis</t>
  </si>
  <si>
    <t>Honorários Jurídicos</t>
  </si>
  <si>
    <t>Serviços de Manutenção Predial</t>
  </si>
  <si>
    <t>Locações</t>
  </si>
  <si>
    <t>Locação de Equipamentos de Informática</t>
  </si>
  <si>
    <t>Locação de Equipamentos de Segurança e Monitoramento</t>
  </si>
  <si>
    <t>Tarifa de Água e Esgoto</t>
  </si>
  <si>
    <t>Bens e Materiais Permanentes</t>
  </si>
  <si>
    <t>Equipamentos de Informática (descrever o item)</t>
  </si>
  <si>
    <t>Móveis (descrever o item)</t>
  </si>
  <si>
    <t>OBS:</t>
  </si>
  <si>
    <t>Serviços de manutenção de máquinas e equipamentos</t>
  </si>
  <si>
    <t>Combustível e Lubrificantes para máquinas agrícolas</t>
  </si>
  <si>
    <t>CARGA HORÁRIA</t>
  </si>
  <si>
    <t>IDENTIFICAÇÃO DA ORGANIZAÇÃO</t>
  </si>
  <si>
    <t xml:space="preserve">Razão Social </t>
  </si>
  <si>
    <t>Sigla</t>
  </si>
  <si>
    <t>NOME DA OFERTA SOCIOASSISTENCIAL</t>
  </si>
  <si>
    <t>PROTOCOLO DE RECEBIMENTO</t>
  </si>
  <si>
    <t>Data</t>
  </si>
  <si>
    <t xml:space="preserve">Nome </t>
  </si>
  <si>
    <t>Assinatura</t>
  </si>
  <si>
    <t>NATUREZA DA DESPESA</t>
  </si>
  <si>
    <r>
      <t>a)</t>
    </r>
    <r>
      <rPr>
        <sz val="7"/>
        <rFont val="Cambria"/>
        <family val="1"/>
        <scheme val="major"/>
      </rPr>
      <t xml:space="preserve">       </t>
    </r>
    <r>
      <rPr>
        <sz val="10"/>
        <rFont val="Cambria"/>
        <family val="1"/>
        <scheme val="major"/>
      </rPr>
      <t>Os custos devem ser apurados como se o serviço fosse ser realizado pelo próprio órgão municipal, utilizando, inclusive, dados próprios se houver;</t>
    </r>
  </si>
  <si>
    <r>
      <t>b)</t>
    </r>
    <r>
      <rPr>
        <sz val="7"/>
        <rFont val="Cambria"/>
        <family val="1"/>
        <scheme val="major"/>
      </rPr>
      <t xml:space="preserve">       </t>
    </r>
    <r>
      <rPr>
        <sz val="10"/>
        <rFont val="Cambria"/>
        <family val="1"/>
        <scheme val="major"/>
      </rPr>
      <t>As categorias relacionadas acima foram extraídas do Anexo RP-08 “Demonstrativo Integral das Receitas e Despesas – Contrato de Gestão”, instituído pelo Tribunal de Contas do Estado de SP, através da Instrução nº 02/2016;</t>
    </r>
  </si>
  <si>
    <r>
      <t>c)</t>
    </r>
    <r>
      <rPr>
        <sz val="7"/>
        <rFont val="Cambria"/>
        <family val="1"/>
        <scheme val="major"/>
      </rPr>
      <t xml:space="preserve">       </t>
    </r>
    <r>
      <rPr>
        <sz val="10"/>
        <rFont val="Cambria"/>
        <family val="1"/>
        <scheme val="major"/>
      </rPr>
      <t>As despesas relacionadas em cada categoria são apenas exemplos e devem ser adequadas à cada objeto, acrescentando ou excluindo a despesa que melhor couber.</t>
    </r>
  </si>
  <si>
    <t>Água potável (Galão)</t>
  </si>
  <si>
    <t>ESPECIFICAÇÃO</t>
  </si>
  <si>
    <t>RECURSOS HUMANOS</t>
  </si>
  <si>
    <t>OUTRAS CATEGORIAS</t>
  </si>
  <si>
    <t>Total</t>
  </si>
  <si>
    <t>TOTAL (RH + OUTRAS CATEGORIAS)</t>
  </si>
  <si>
    <t>MEMÓRIA DE CÁLCULO III - TOTAL</t>
  </si>
  <si>
    <t>MÉDIA MENSAL</t>
  </si>
  <si>
    <t>Média Mensal 1º Semestre</t>
  </si>
  <si>
    <t>Média Mensal 2º Semestre</t>
  </si>
  <si>
    <t>ASSINATURA DO(A) COORDENADOR(A)</t>
  </si>
  <si>
    <t>ASSINATURA DO(A) PRESIDENTE(A) DA ORGANIZAÇÃO</t>
  </si>
  <si>
    <t>ASSINATURAS DOS(AS) RESPONSÁVEIS PELA MEMÓRIA DE CÁLCULO</t>
  </si>
  <si>
    <t>ASSINATURA DO(A) RESPONSÁVEL PELA ELABORAÇÃO</t>
  </si>
  <si>
    <t>SALÁRIO LÍQUIDO</t>
  </si>
  <si>
    <t>CESTA BÁSICA (R$ 90,00)</t>
  </si>
  <si>
    <t>CUSTO 8 MESES</t>
  </si>
  <si>
    <r>
      <t xml:space="preserve">Peças para manutenção de máquinas e equipamentos </t>
    </r>
    <r>
      <rPr>
        <sz val="8"/>
        <color theme="1"/>
        <rFont val="Cambria"/>
        <family val="1"/>
        <scheme val="major"/>
      </rPr>
      <t>(SOMENTE PARA SERVIÇOS COM AUTORIZAÇÃO NO TERMO DE REFERÊNCIA)</t>
    </r>
  </si>
  <si>
    <t>TOTAL - 8 MESES</t>
  </si>
  <si>
    <t xml:space="preserve">MEMÓRIA DE CÁLCULO - PLANO DE TRABALHO </t>
  </si>
  <si>
    <r>
      <t>PERÍODO:</t>
    </r>
    <r>
      <rPr>
        <i/>
        <sz val="10"/>
        <color rgb="FFFF0000"/>
        <rFont val="Cambria"/>
        <family val="1"/>
        <scheme val="major"/>
      </rPr>
      <t xml:space="preserve"> (discriminar em meses anterior ao dissídio da categoria)</t>
    </r>
  </si>
  <si>
    <r>
      <t>PERÍODO:</t>
    </r>
    <r>
      <rPr>
        <i/>
        <sz val="10"/>
        <color rgb="FFFF0000"/>
        <rFont val="Cambria"/>
        <family val="1"/>
        <scheme val="major"/>
      </rPr>
      <t xml:space="preserve"> (discriminar em meses posterior ao dissídio da categoria)</t>
    </r>
  </si>
  <si>
    <t xml:space="preserve">TOTAL </t>
  </si>
  <si>
    <r>
      <t>PERÍODO:</t>
    </r>
    <r>
      <rPr>
        <i/>
        <sz val="10"/>
        <color rgb="FFFF0000"/>
        <rFont val="Cambria"/>
        <family val="1"/>
        <scheme val="major"/>
      </rPr>
      <t xml:space="preserve"> (discriminar total de meses da parceria no ano)</t>
    </r>
  </si>
  <si>
    <t>CUSTO TOTAL</t>
  </si>
  <si>
    <t>coordenadora</t>
  </si>
  <si>
    <t>assistente social</t>
  </si>
  <si>
    <t>psicologa</t>
  </si>
  <si>
    <t>nutricionista</t>
  </si>
  <si>
    <t>Terapeuta Ocupacional</t>
  </si>
  <si>
    <t>Aux. financiero</t>
  </si>
  <si>
    <t>Aux, escritório</t>
  </si>
  <si>
    <t>aux. enf/cuidador</t>
  </si>
  <si>
    <t>Cozinheira/serv. gerais</t>
  </si>
  <si>
    <t>Enfermeira Padrão</t>
  </si>
  <si>
    <t>Alimentação</t>
  </si>
  <si>
    <t>Materiais de Higiene e descartáveis</t>
  </si>
  <si>
    <t>Produto de limpeza</t>
  </si>
  <si>
    <t>Produto cirurgico</t>
  </si>
  <si>
    <t>Manutenção veiculos</t>
  </si>
  <si>
    <t>Propaganda e manutenção das plataformas digitais</t>
  </si>
  <si>
    <t>serviços autonomos (MEI)</t>
  </si>
  <si>
    <t>40 horas</t>
  </si>
  <si>
    <t>30horas</t>
  </si>
  <si>
    <t>30 horas</t>
  </si>
  <si>
    <t>Assistente. financiero</t>
  </si>
  <si>
    <t>44 horas</t>
  </si>
  <si>
    <t>12x36</t>
  </si>
  <si>
    <t>SALÁRIO LIQUIDO</t>
  </si>
  <si>
    <t>Associação Beneficente Residencial Evangélico Benaiah</t>
  </si>
  <si>
    <t>Serviço de Acolhimento ao Idoso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</si>
</sst>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name val="Cambria"/>
      <family val="1"/>
      <scheme val="major"/>
    </font>
    <font>
      <sz val="9"/>
      <color rgb="FFFF0000"/>
      <name val="Cambria"/>
      <family val="1"/>
      <scheme val="major"/>
    </font>
    <font>
      <b/>
      <sz val="9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b/>
      <sz val="12"/>
      <color indexed="9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11"/>
      <name val="Cambria"/>
      <family val="1"/>
      <scheme val="major"/>
    </font>
    <font>
      <sz val="12"/>
      <name val="Cambria"/>
      <family val="1"/>
      <scheme val="major"/>
    </font>
    <font>
      <b/>
      <sz val="12"/>
      <color theme="0"/>
      <name val="Cambria"/>
      <family val="1"/>
      <scheme val="major"/>
    </font>
    <font>
      <sz val="10"/>
      <color rgb="FFFF0000"/>
      <name val="Cambria"/>
      <family val="1"/>
      <scheme val="major"/>
    </font>
    <font>
      <sz val="7"/>
      <name val="Cambria"/>
      <family val="1"/>
      <scheme val="major"/>
    </font>
    <font>
      <sz val="8"/>
      <color theme="1"/>
      <name val="Cambria"/>
      <family val="1"/>
      <scheme val="major"/>
    </font>
    <font>
      <i/>
      <sz val="10"/>
      <color rgb="FFFF0000"/>
      <name val="Cambria"/>
      <family val="1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15">
    <xf numFmtId="0" fontId="0" fillId="0" borderId="0" xfId="0"/>
    <xf numFmtId="0" fontId="4" fillId="0" borderId="0" xfId="0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6" fillId="5" borderId="0" xfId="0" applyFont="1" applyFill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44" fontId="7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center"/>
    </xf>
    <xf numFmtId="44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44" fontId="6" fillId="8" borderId="1" xfId="0" applyNumberFormat="1" applyFont="1" applyFill="1" applyBorder="1" applyAlignment="1">
      <alignment horizontal="center" vertical="center" wrapText="1"/>
    </xf>
    <xf numFmtId="1" fontId="6" fillId="8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4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4" fontId="11" fillId="3" borderId="6" xfId="0" applyNumberFormat="1" applyFont="1" applyFill="1" applyBorder="1" applyAlignment="1">
      <alignment horizontal="center" vertical="center" wrapText="1"/>
    </xf>
    <xf numFmtId="44" fontId="11" fillId="3" borderId="1" xfId="0" applyNumberFormat="1" applyFont="1" applyFill="1" applyBorder="1" applyAlignment="1">
      <alignment horizontal="center" vertical="center" wrapText="1"/>
    </xf>
    <xf numFmtId="44" fontId="4" fillId="4" borderId="2" xfId="0" applyNumberFormat="1" applyFont="1" applyFill="1" applyBorder="1" applyAlignment="1">
      <alignment horizontal="center" vertical="center"/>
    </xf>
    <xf numFmtId="44" fontId="8" fillId="4" borderId="1" xfId="2" applyFont="1" applyFill="1" applyBorder="1" applyAlignment="1">
      <alignment horizontal="right" vertical="center"/>
    </xf>
    <xf numFmtId="44" fontId="8" fillId="4" borderId="1" xfId="0" applyNumberFormat="1" applyFont="1" applyFill="1" applyBorder="1" applyAlignment="1">
      <alignment horizontal="right" vertical="center"/>
    </xf>
    <xf numFmtId="44" fontId="6" fillId="4" borderId="1" xfId="0" applyNumberFormat="1" applyFont="1" applyFill="1" applyBorder="1" applyAlignment="1">
      <alignment horizontal="right" vertical="center"/>
    </xf>
    <xf numFmtId="44" fontId="6" fillId="8" borderId="1" xfId="0" applyNumberFormat="1" applyFont="1" applyFill="1" applyBorder="1" applyAlignment="1">
      <alignment horizontal="right" vertical="center"/>
    </xf>
    <xf numFmtId="44" fontId="8" fillId="0" borderId="1" xfId="2" applyFont="1" applyBorder="1" applyAlignment="1">
      <alignment horizontal="right" vertical="center"/>
    </xf>
    <xf numFmtId="44" fontId="6" fillId="0" borderId="1" xfId="0" applyNumberFormat="1" applyFont="1" applyBorder="1" applyAlignment="1">
      <alignment horizontal="right" vertical="center"/>
    </xf>
    <xf numFmtId="44" fontId="7" fillId="4" borderId="1" xfId="0" applyNumberFormat="1" applyFont="1" applyFill="1" applyBorder="1" applyAlignment="1">
      <alignment horizontal="right" vertical="center"/>
    </xf>
    <xf numFmtId="0" fontId="12" fillId="0" borderId="0" xfId="1" applyFont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64" fontId="11" fillId="8" borderId="1" xfId="0" applyNumberFormat="1" applyFont="1" applyFill="1" applyBorder="1" applyAlignment="1">
      <alignment vertical="center"/>
    </xf>
    <xf numFmtId="164" fontId="11" fillId="4" borderId="1" xfId="0" applyNumberFormat="1" applyFont="1" applyFill="1" applyBorder="1" applyAlignment="1">
      <alignment horizontal="right" vertical="center"/>
    </xf>
    <xf numFmtId="0" fontId="12" fillId="3" borderId="1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 textRotation="90" wrapText="1"/>
    </xf>
    <xf numFmtId="44" fontId="4" fillId="4" borderId="1" xfId="0" applyNumberFormat="1" applyFont="1" applyFill="1" applyBorder="1" applyAlignment="1">
      <alignment horizontal="right" vertical="center"/>
    </xf>
    <xf numFmtId="44" fontId="12" fillId="2" borderId="1" xfId="1" applyNumberFormat="1" applyFont="1" applyFill="1" applyBorder="1" applyAlignment="1">
      <alignment horizontal="right" vertical="center" wrapText="1"/>
    </xf>
    <xf numFmtId="44" fontId="4" fillId="4" borderId="1" xfId="0" applyNumberFormat="1" applyFont="1" applyFill="1" applyBorder="1" applyAlignment="1">
      <alignment vertical="center"/>
    </xf>
    <xf numFmtId="44" fontId="12" fillId="2" borderId="1" xfId="1" applyNumberFormat="1" applyFont="1" applyFill="1" applyBorder="1" applyAlignment="1">
      <alignment vertical="center" wrapText="1"/>
    </xf>
    <xf numFmtId="44" fontId="12" fillId="2" borderId="1" xfId="1" applyNumberFormat="1" applyFont="1" applyFill="1" applyBorder="1" applyAlignment="1">
      <alignment horizontal="center" vertical="center" wrapText="1"/>
    </xf>
    <xf numFmtId="44" fontId="12" fillId="0" borderId="0" xfId="1" applyNumberFormat="1" applyFont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44" fontId="4" fillId="0" borderId="1" xfId="0" applyNumberFormat="1" applyFont="1" applyBorder="1" applyAlignment="1">
      <alignment horizontal="center" vertical="center"/>
    </xf>
    <xf numFmtId="0" fontId="13" fillId="0" borderId="1" xfId="1" applyFont="1" applyBorder="1" applyAlignment="1">
      <alignment vertical="center" wrapText="1"/>
    </xf>
    <xf numFmtId="44" fontId="13" fillId="0" borderId="1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44" fontId="4" fillId="0" borderId="0" xfId="0" applyNumberFormat="1" applyFont="1" applyAlignment="1">
      <alignment horizontal="center" vertical="center"/>
    </xf>
    <xf numFmtId="44" fontId="4" fillId="0" borderId="0" xfId="0" applyNumberFormat="1" applyFont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12" fillId="4" borderId="1" xfId="0" applyNumberFormat="1" applyFont="1" applyFill="1" applyBorder="1" applyAlignment="1">
      <alignment horizontal="right" vertical="center"/>
    </xf>
    <xf numFmtId="0" fontId="18" fillId="6" borderId="0" xfId="0" applyFont="1" applyFill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8" fillId="6" borderId="1" xfId="1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right" vertical="center"/>
    </xf>
    <xf numFmtId="164" fontId="11" fillId="2" borderId="1" xfId="0" applyNumberFormat="1" applyFont="1" applyFill="1" applyBorder="1" applyAlignment="1">
      <alignment horizontal="right" vertical="center"/>
    </xf>
    <xf numFmtId="0" fontId="11" fillId="8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left" vertical="center"/>
    </xf>
    <xf numFmtId="0" fontId="12" fillId="3" borderId="1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4" fontId="7" fillId="4" borderId="1" xfId="0" applyNumberFormat="1" applyFont="1" applyFill="1" applyBorder="1" applyAlignment="1">
      <alignment horizontal="right" vertical="center"/>
    </xf>
    <xf numFmtId="0" fontId="10" fillId="8" borderId="3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44" fontId="6" fillId="8" borderId="1" xfId="0" applyNumberFormat="1" applyFont="1" applyFill="1" applyBorder="1" applyAlignment="1">
      <alignment horizontal="right" vertical="center"/>
    </xf>
    <xf numFmtId="0" fontId="15" fillId="9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4" fontId="6" fillId="8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8" fillId="6" borderId="3" xfId="1" applyFont="1" applyFill="1" applyBorder="1" applyAlignment="1">
      <alignment horizontal="center" vertical="center" wrapText="1"/>
    </xf>
    <xf numFmtId="0" fontId="18" fillId="6" borderId="7" xfId="1" applyFont="1" applyFill="1" applyBorder="1" applyAlignment="1">
      <alignment horizontal="center" vertical="center" wrapText="1"/>
    </xf>
    <xf numFmtId="0" fontId="18" fillId="6" borderId="4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justify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44" fontId="11" fillId="3" borderId="1" xfId="0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219075</xdr:colOff>
      <xdr:row>0</xdr:row>
      <xdr:rowOff>523875</xdr:rowOff>
    </xdr:to>
    <xdr:pic>
      <xdr:nvPicPr>
        <xdr:cNvPr id="3" name="Imagem 2" descr="Logo">
          <a:extLst>
            <a:ext uri="{FF2B5EF4-FFF2-40B4-BE49-F238E27FC236}">
              <a16:creationId xmlns:a16="http://schemas.microsoft.com/office/drawing/2014/main" id="{8478F686-7CE0-692E-ED2A-52BDD039B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123950" cy="485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1</xdr:col>
      <xdr:colOff>47625</xdr:colOff>
      <xdr:row>0</xdr:row>
      <xdr:rowOff>618490</xdr:rowOff>
    </xdr:to>
    <xdr:pic>
      <xdr:nvPicPr>
        <xdr:cNvPr id="2" name="Imagem 1" descr="Logo">
          <a:extLst>
            <a:ext uri="{FF2B5EF4-FFF2-40B4-BE49-F238E27FC236}">
              <a16:creationId xmlns:a16="http://schemas.microsoft.com/office/drawing/2014/main" id="{E3AC8529-566C-D710-ADF6-9909D3269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76200"/>
          <a:ext cx="1123950" cy="542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1123950</xdr:colOff>
      <xdr:row>0</xdr:row>
      <xdr:rowOff>542290</xdr:rowOff>
    </xdr:to>
    <xdr:pic>
      <xdr:nvPicPr>
        <xdr:cNvPr id="3" name="Imagem 2" descr="Logo">
          <a:extLst>
            <a:ext uri="{FF2B5EF4-FFF2-40B4-BE49-F238E27FC236}">
              <a16:creationId xmlns:a16="http://schemas.microsoft.com/office/drawing/2014/main" id="{9E1C5F3B-6349-04E9-A844-C3DDE7A7D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3950" cy="542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1123950</xdr:colOff>
      <xdr:row>0</xdr:row>
      <xdr:rowOff>570865</xdr:rowOff>
    </xdr:to>
    <xdr:pic>
      <xdr:nvPicPr>
        <xdr:cNvPr id="2" name="Imagem 1" descr="Logo">
          <a:extLst>
            <a:ext uri="{FF2B5EF4-FFF2-40B4-BE49-F238E27FC236}">
              <a16:creationId xmlns:a16="http://schemas.microsoft.com/office/drawing/2014/main" id="{9C258282-DAEB-81F6-EE18-3EA58517A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123950" cy="542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F21"/>
  <sheetViews>
    <sheetView workbookViewId="0">
      <selection activeCell="J10" sqref="J10"/>
    </sheetView>
  </sheetViews>
  <sheetFormatPr defaultRowHeight="12.75" x14ac:dyDescent="0.25"/>
  <cols>
    <col min="1" max="1" width="13.5703125" style="20" customWidth="1"/>
    <col min="2" max="2" width="10.85546875" style="20" customWidth="1"/>
    <col min="3" max="3" width="30.42578125" style="20" customWidth="1"/>
    <col min="4" max="4" width="11.140625" style="20" customWidth="1"/>
    <col min="5" max="248" width="9.140625" style="20"/>
    <col min="249" max="249" width="13.5703125" style="20" customWidth="1"/>
    <col min="250" max="256" width="9.140625" style="20"/>
    <col min="257" max="257" width="11.140625" style="20" customWidth="1"/>
    <col min="258" max="260" width="9.140625" style="20"/>
    <col min="261" max="261" width="5.140625" style="20" customWidth="1"/>
    <col min="262" max="504" width="9.140625" style="20"/>
    <col min="505" max="505" width="13.5703125" style="20" customWidth="1"/>
    <col min="506" max="512" width="9.140625" style="20"/>
    <col min="513" max="513" width="11.140625" style="20" customWidth="1"/>
    <col min="514" max="516" width="9.140625" style="20"/>
    <col min="517" max="517" width="5.140625" style="20" customWidth="1"/>
    <col min="518" max="760" width="9.140625" style="20"/>
    <col min="761" max="761" width="13.5703125" style="20" customWidth="1"/>
    <col min="762" max="768" width="9.140625" style="20"/>
    <col min="769" max="769" width="11.140625" style="20" customWidth="1"/>
    <col min="770" max="772" width="9.140625" style="20"/>
    <col min="773" max="773" width="5.140625" style="20" customWidth="1"/>
    <col min="774" max="1016" width="9.140625" style="20"/>
    <col min="1017" max="1017" width="13.5703125" style="20" customWidth="1"/>
    <col min="1018" max="1024" width="9.140625" style="20"/>
    <col min="1025" max="1025" width="11.140625" style="20" customWidth="1"/>
    <col min="1026" max="1028" width="9.140625" style="20"/>
    <col min="1029" max="1029" width="5.140625" style="20" customWidth="1"/>
    <col min="1030" max="1272" width="9.140625" style="20"/>
    <col min="1273" max="1273" width="13.5703125" style="20" customWidth="1"/>
    <col min="1274" max="1280" width="9.140625" style="20"/>
    <col min="1281" max="1281" width="11.140625" style="20" customWidth="1"/>
    <col min="1282" max="1284" width="9.140625" style="20"/>
    <col min="1285" max="1285" width="5.140625" style="20" customWidth="1"/>
    <col min="1286" max="1528" width="9.140625" style="20"/>
    <col min="1529" max="1529" width="13.5703125" style="20" customWidth="1"/>
    <col min="1530" max="1536" width="9.140625" style="20"/>
    <col min="1537" max="1537" width="11.140625" style="20" customWidth="1"/>
    <col min="1538" max="1540" width="9.140625" style="20"/>
    <col min="1541" max="1541" width="5.140625" style="20" customWidth="1"/>
    <col min="1542" max="1784" width="9.140625" style="20"/>
    <col min="1785" max="1785" width="13.5703125" style="20" customWidth="1"/>
    <col min="1786" max="1792" width="9.140625" style="20"/>
    <col min="1793" max="1793" width="11.140625" style="20" customWidth="1"/>
    <col min="1794" max="1796" width="9.140625" style="20"/>
    <col min="1797" max="1797" width="5.140625" style="20" customWidth="1"/>
    <col min="1798" max="2040" width="9.140625" style="20"/>
    <col min="2041" max="2041" width="13.5703125" style="20" customWidth="1"/>
    <col min="2042" max="2048" width="9.140625" style="20"/>
    <col min="2049" max="2049" width="11.140625" style="20" customWidth="1"/>
    <col min="2050" max="2052" width="9.140625" style="20"/>
    <col min="2053" max="2053" width="5.140625" style="20" customWidth="1"/>
    <col min="2054" max="2296" width="9.140625" style="20"/>
    <col min="2297" max="2297" width="13.5703125" style="20" customWidth="1"/>
    <col min="2298" max="2304" width="9.140625" style="20"/>
    <col min="2305" max="2305" width="11.140625" style="20" customWidth="1"/>
    <col min="2306" max="2308" width="9.140625" style="20"/>
    <col min="2309" max="2309" width="5.140625" style="20" customWidth="1"/>
    <col min="2310" max="2552" width="9.140625" style="20"/>
    <col min="2553" max="2553" width="13.5703125" style="20" customWidth="1"/>
    <col min="2554" max="2560" width="9.140625" style="20"/>
    <col min="2561" max="2561" width="11.140625" style="20" customWidth="1"/>
    <col min="2562" max="2564" width="9.140625" style="20"/>
    <col min="2565" max="2565" width="5.140625" style="20" customWidth="1"/>
    <col min="2566" max="2808" width="9.140625" style="20"/>
    <col min="2809" max="2809" width="13.5703125" style="20" customWidth="1"/>
    <col min="2810" max="2816" width="9.140625" style="20"/>
    <col min="2817" max="2817" width="11.140625" style="20" customWidth="1"/>
    <col min="2818" max="2820" width="9.140625" style="20"/>
    <col min="2821" max="2821" width="5.140625" style="20" customWidth="1"/>
    <col min="2822" max="3064" width="9.140625" style="20"/>
    <col min="3065" max="3065" width="13.5703125" style="20" customWidth="1"/>
    <col min="3066" max="3072" width="9.140625" style="20"/>
    <col min="3073" max="3073" width="11.140625" style="20" customWidth="1"/>
    <col min="3074" max="3076" width="9.140625" style="20"/>
    <col min="3077" max="3077" width="5.140625" style="20" customWidth="1"/>
    <col min="3078" max="3320" width="9.140625" style="20"/>
    <col min="3321" max="3321" width="13.5703125" style="20" customWidth="1"/>
    <col min="3322" max="3328" width="9.140625" style="20"/>
    <col min="3329" max="3329" width="11.140625" style="20" customWidth="1"/>
    <col min="3330" max="3332" width="9.140625" style="20"/>
    <col min="3333" max="3333" width="5.140625" style="20" customWidth="1"/>
    <col min="3334" max="3576" width="9.140625" style="20"/>
    <col min="3577" max="3577" width="13.5703125" style="20" customWidth="1"/>
    <col min="3578" max="3584" width="9.140625" style="20"/>
    <col min="3585" max="3585" width="11.140625" style="20" customWidth="1"/>
    <col min="3586" max="3588" width="9.140625" style="20"/>
    <col min="3589" max="3589" width="5.140625" style="20" customWidth="1"/>
    <col min="3590" max="3832" width="9.140625" style="20"/>
    <col min="3833" max="3833" width="13.5703125" style="20" customWidth="1"/>
    <col min="3834" max="3840" width="9.140625" style="20"/>
    <col min="3841" max="3841" width="11.140625" style="20" customWidth="1"/>
    <col min="3842" max="3844" width="9.140625" style="20"/>
    <col min="3845" max="3845" width="5.140625" style="20" customWidth="1"/>
    <col min="3846" max="4088" width="9.140625" style="20"/>
    <col min="4089" max="4089" width="13.5703125" style="20" customWidth="1"/>
    <col min="4090" max="4096" width="9.140625" style="20"/>
    <col min="4097" max="4097" width="11.140625" style="20" customWidth="1"/>
    <col min="4098" max="4100" width="9.140625" style="20"/>
    <col min="4101" max="4101" width="5.140625" style="20" customWidth="1"/>
    <col min="4102" max="4344" width="9.140625" style="20"/>
    <col min="4345" max="4345" width="13.5703125" style="20" customWidth="1"/>
    <col min="4346" max="4352" width="9.140625" style="20"/>
    <col min="4353" max="4353" width="11.140625" style="20" customWidth="1"/>
    <col min="4354" max="4356" width="9.140625" style="20"/>
    <col min="4357" max="4357" width="5.140625" style="20" customWidth="1"/>
    <col min="4358" max="4600" width="9.140625" style="20"/>
    <col min="4601" max="4601" width="13.5703125" style="20" customWidth="1"/>
    <col min="4602" max="4608" width="9.140625" style="20"/>
    <col min="4609" max="4609" width="11.140625" style="20" customWidth="1"/>
    <col min="4610" max="4612" width="9.140625" style="20"/>
    <col min="4613" max="4613" width="5.140625" style="20" customWidth="1"/>
    <col min="4614" max="4856" width="9.140625" style="20"/>
    <col min="4857" max="4857" width="13.5703125" style="20" customWidth="1"/>
    <col min="4858" max="4864" width="9.140625" style="20"/>
    <col min="4865" max="4865" width="11.140625" style="20" customWidth="1"/>
    <col min="4866" max="4868" width="9.140625" style="20"/>
    <col min="4869" max="4869" width="5.140625" style="20" customWidth="1"/>
    <col min="4870" max="5112" width="9.140625" style="20"/>
    <col min="5113" max="5113" width="13.5703125" style="20" customWidth="1"/>
    <col min="5114" max="5120" width="9.140625" style="20"/>
    <col min="5121" max="5121" width="11.140625" style="20" customWidth="1"/>
    <col min="5122" max="5124" width="9.140625" style="20"/>
    <col min="5125" max="5125" width="5.140625" style="20" customWidth="1"/>
    <col min="5126" max="5368" width="9.140625" style="20"/>
    <col min="5369" max="5369" width="13.5703125" style="20" customWidth="1"/>
    <col min="5370" max="5376" width="9.140625" style="20"/>
    <col min="5377" max="5377" width="11.140625" style="20" customWidth="1"/>
    <col min="5378" max="5380" width="9.140625" style="20"/>
    <col min="5381" max="5381" width="5.140625" style="20" customWidth="1"/>
    <col min="5382" max="5624" width="9.140625" style="20"/>
    <col min="5625" max="5625" width="13.5703125" style="20" customWidth="1"/>
    <col min="5626" max="5632" width="9.140625" style="20"/>
    <col min="5633" max="5633" width="11.140625" style="20" customWidth="1"/>
    <col min="5634" max="5636" width="9.140625" style="20"/>
    <col min="5637" max="5637" width="5.140625" style="20" customWidth="1"/>
    <col min="5638" max="5880" width="9.140625" style="20"/>
    <col min="5881" max="5881" width="13.5703125" style="20" customWidth="1"/>
    <col min="5882" max="5888" width="9.140625" style="20"/>
    <col min="5889" max="5889" width="11.140625" style="20" customWidth="1"/>
    <col min="5890" max="5892" width="9.140625" style="20"/>
    <col min="5893" max="5893" width="5.140625" style="20" customWidth="1"/>
    <col min="5894" max="6136" width="9.140625" style="20"/>
    <col min="6137" max="6137" width="13.5703125" style="20" customWidth="1"/>
    <col min="6138" max="6144" width="9.140625" style="20"/>
    <col min="6145" max="6145" width="11.140625" style="20" customWidth="1"/>
    <col min="6146" max="6148" width="9.140625" style="20"/>
    <col min="6149" max="6149" width="5.140625" style="20" customWidth="1"/>
    <col min="6150" max="6392" width="9.140625" style="20"/>
    <col min="6393" max="6393" width="13.5703125" style="20" customWidth="1"/>
    <col min="6394" max="6400" width="9.140625" style="20"/>
    <col min="6401" max="6401" width="11.140625" style="20" customWidth="1"/>
    <col min="6402" max="6404" width="9.140625" style="20"/>
    <col min="6405" max="6405" width="5.140625" style="20" customWidth="1"/>
    <col min="6406" max="6648" width="9.140625" style="20"/>
    <col min="6649" max="6649" width="13.5703125" style="20" customWidth="1"/>
    <col min="6650" max="6656" width="9.140625" style="20"/>
    <col min="6657" max="6657" width="11.140625" style="20" customWidth="1"/>
    <col min="6658" max="6660" width="9.140625" style="20"/>
    <col min="6661" max="6661" width="5.140625" style="20" customWidth="1"/>
    <col min="6662" max="6904" width="9.140625" style="20"/>
    <col min="6905" max="6905" width="13.5703125" style="20" customWidth="1"/>
    <col min="6906" max="6912" width="9.140625" style="20"/>
    <col min="6913" max="6913" width="11.140625" style="20" customWidth="1"/>
    <col min="6914" max="6916" width="9.140625" style="20"/>
    <col min="6917" max="6917" width="5.140625" style="20" customWidth="1"/>
    <col min="6918" max="7160" width="9.140625" style="20"/>
    <col min="7161" max="7161" width="13.5703125" style="20" customWidth="1"/>
    <col min="7162" max="7168" width="9.140625" style="20"/>
    <col min="7169" max="7169" width="11.140625" style="20" customWidth="1"/>
    <col min="7170" max="7172" width="9.140625" style="20"/>
    <col min="7173" max="7173" width="5.140625" style="20" customWidth="1"/>
    <col min="7174" max="7416" width="9.140625" style="20"/>
    <col min="7417" max="7417" width="13.5703125" style="20" customWidth="1"/>
    <col min="7418" max="7424" width="9.140625" style="20"/>
    <col min="7425" max="7425" width="11.140625" style="20" customWidth="1"/>
    <col min="7426" max="7428" width="9.140625" style="20"/>
    <col min="7429" max="7429" width="5.140625" style="20" customWidth="1"/>
    <col min="7430" max="7672" width="9.140625" style="20"/>
    <col min="7673" max="7673" width="13.5703125" style="20" customWidth="1"/>
    <col min="7674" max="7680" width="9.140625" style="20"/>
    <col min="7681" max="7681" width="11.140625" style="20" customWidth="1"/>
    <col min="7682" max="7684" width="9.140625" style="20"/>
    <col min="7685" max="7685" width="5.140625" style="20" customWidth="1"/>
    <col min="7686" max="7928" width="9.140625" style="20"/>
    <col min="7929" max="7929" width="13.5703125" style="20" customWidth="1"/>
    <col min="7930" max="7936" width="9.140625" style="20"/>
    <col min="7937" max="7937" width="11.140625" style="20" customWidth="1"/>
    <col min="7938" max="7940" width="9.140625" style="20"/>
    <col min="7941" max="7941" width="5.140625" style="20" customWidth="1"/>
    <col min="7942" max="8184" width="9.140625" style="20"/>
    <col min="8185" max="8185" width="13.5703125" style="20" customWidth="1"/>
    <col min="8186" max="8192" width="9.140625" style="20"/>
    <col min="8193" max="8193" width="11.140625" style="20" customWidth="1"/>
    <col min="8194" max="8196" width="9.140625" style="20"/>
    <col min="8197" max="8197" width="5.140625" style="20" customWidth="1"/>
    <col min="8198" max="8440" width="9.140625" style="20"/>
    <col min="8441" max="8441" width="13.5703125" style="20" customWidth="1"/>
    <col min="8442" max="8448" width="9.140625" style="20"/>
    <col min="8449" max="8449" width="11.140625" style="20" customWidth="1"/>
    <col min="8450" max="8452" width="9.140625" style="20"/>
    <col min="8453" max="8453" width="5.140625" style="20" customWidth="1"/>
    <col min="8454" max="8696" width="9.140625" style="20"/>
    <col min="8697" max="8697" width="13.5703125" style="20" customWidth="1"/>
    <col min="8698" max="8704" width="9.140625" style="20"/>
    <col min="8705" max="8705" width="11.140625" style="20" customWidth="1"/>
    <col min="8706" max="8708" width="9.140625" style="20"/>
    <col min="8709" max="8709" width="5.140625" style="20" customWidth="1"/>
    <col min="8710" max="8952" width="9.140625" style="20"/>
    <col min="8953" max="8953" width="13.5703125" style="20" customWidth="1"/>
    <col min="8954" max="8960" width="9.140625" style="20"/>
    <col min="8961" max="8961" width="11.140625" style="20" customWidth="1"/>
    <col min="8962" max="8964" width="9.140625" style="20"/>
    <col min="8965" max="8965" width="5.140625" style="20" customWidth="1"/>
    <col min="8966" max="9208" width="9.140625" style="20"/>
    <col min="9209" max="9209" width="13.5703125" style="20" customWidth="1"/>
    <col min="9210" max="9216" width="9.140625" style="20"/>
    <col min="9217" max="9217" width="11.140625" style="20" customWidth="1"/>
    <col min="9218" max="9220" width="9.140625" style="20"/>
    <col min="9221" max="9221" width="5.140625" style="20" customWidth="1"/>
    <col min="9222" max="9464" width="9.140625" style="20"/>
    <col min="9465" max="9465" width="13.5703125" style="20" customWidth="1"/>
    <col min="9466" max="9472" width="9.140625" style="20"/>
    <col min="9473" max="9473" width="11.140625" style="20" customWidth="1"/>
    <col min="9474" max="9476" width="9.140625" style="20"/>
    <col min="9477" max="9477" width="5.140625" style="20" customWidth="1"/>
    <col min="9478" max="9720" width="9.140625" style="20"/>
    <col min="9721" max="9721" width="13.5703125" style="20" customWidth="1"/>
    <col min="9722" max="9728" width="9.140625" style="20"/>
    <col min="9729" max="9729" width="11.140625" style="20" customWidth="1"/>
    <col min="9730" max="9732" width="9.140625" style="20"/>
    <col min="9733" max="9733" width="5.140625" style="20" customWidth="1"/>
    <col min="9734" max="9976" width="9.140625" style="20"/>
    <col min="9977" max="9977" width="13.5703125" style="20" customWidth="1"/>
    <col min="9978" max="9984" width="9.140625" style="20"/>
    <col min="9985" max="9985" width="11.140625" style="20" customWidth="1"/>
    <col min="9986" max="9988" width="9.140625" style="20"/>
    <col min="9989" max="9989" width="5.140625" style="20" customWidth="1"/>
    <col min="9990" max="10232" width="9.140625" style="20"/>
    <col min="10233" max="10233" width="13.5703125" style="20" customWidth="1"/>
    <col min="10234" max="10240" width="9.140625" style="20"/>
    <col min="10241" max="10241" width="11.140625" style="20" customWidth="1"/>
    <col min="10242" max="10244" width="9.140625" style="20"/>
    <col min="10245" max="10245" width="5.140625" style="20" customWidth="1"/>
    <col min="10246" max="10488" width="9.140625" style="20"/>
    <col min="10489" max="10489" width="13.5703125" style="20" customWidth="1"/>
    <col min="10490" max="10496" width="9.140625" style="20"/>
    <col min="10497" max="10497" width="11.140625" style="20" customWidth="1"/>
    <col min="10498" max="10500" width="9.140625" style="20"/>
    <col min="10501" max="10501" width="5.140625" style="20" customWidth="1"/>
    <col min="10502" max="10744" width="9.140625" style="20"/>
    <col min="10745" max="10745" width="13.5703125" style="20" customWidth="1"/>
    <col min="10746" max="10752" width="9.140625" style="20"/>
    <col min="10753" max="10753" width="11.140625" style="20" customWidth="1"/>
    <col min="10754" max="10756" width="9.140625" style="20"/>
    <col min="10757" max="10757" width="5.140625" style="20" customWidth="1"/>
    <col min="10758" max="11000" width="9.140625" style="20"/>
    <col min="11001" max="11001" width="13.5703125" style="20" customWidth="1"/>
    <col min="11002" max="11008" width="9.140625" style="20"/>
    <col min="11009" max="11009" width="11.140625" style="20" customWidth="1"/>
    <col min="11010" max="11012" width="9.140625" style="20"/>
    <col min="11013" max="11013" width="5.140625" style="20" customWidth="1"/>
    <col min="11014" max="11256" width="9.140625" style="20"/>
    <col min="11257" max="11257" width="13.5703125" style="20" customWidth="1"/>
    <col min="11258" max="11264" width="9.140625" style="20"/>
    <col min="11265" max="11265" width="11.140625" style="20" customWidth="1"/>
    <col min="11266" max="11268" width="9.140625" style="20"/>
    <col min="11269" max="11269" width="5.140625" style="20" customWidth="1"/>
    <col min="11270" max="11512" width="9.140625" style="20"/>
    <col min="11513" max="11513" width="13.5703125" style="20" customWidth="1"/>
    <col min="11514" max="11520" width="9.140625" style="20"/>
    <col min="11521" max="11521" width="11.140625" style="20" customWidth="1"/>
    <col min="11522" max="11524" width="9.140625" style="20"/>
    <col min="11525" max="11525" width="5.140625" style="20" customWidth="1"/>
    <col min="11526" max="11768" width="9.140625" style="20"/>
    <col min="11769" max="11769" width="13.5703125" style="20" customWidth="1"/>
    <col min="11770" max="11776" width="9.140625" style="20"/>
    <col min="11777" max="11777" width="11.140625" style="20" customWidth="1"/>
    <col min="11778" max="11780" width="9.140625" style="20"/>
    <col min="11781" max="11781" width="5.140625" style="20" customWidth="1"/>
    <col min="11782" max="12024" width="9.140625" style="20"/>
    <col min="12025" max="12025" width="13.5703125" style="20" customWidth="1"/>
    <col min="12026" max="12032" width="9.140625" style="20"/>
    <col min="12033" max="12033" width="11.140625" style="20" customWidth="1"/>
    <col min="12034" max="12036" width="9.140625" style="20"/>
    <col min="12037" max="12037" width="5.140625" style="20" customWidth="1"/>
    <col min="12038" max="12280" width="9.140625" style="20"/>
    <col min="12281" max="12281" width="13.5703125" style="20" customWidth="1"/>
    <col min="12282" max="12288" width="9.140625" style="20"/>
    <col min="12289" max="12289" width="11.140625" style="20" customWidth="1"/>
    <col min="12290" max="12292" width="9.140625" style="20"/>
    <col min="12293" max="12293" width="5.140625" style="20" customWidth="1"/>
    <col min="12294" max="12536" width="9.140625" style="20"/>
    <col min="12537" max="12537" width="13.5703125" style="20" customWidth="1"/>
    <col min="12538" max="12544" width="9.140625" style="20"/>
    <col min="12545" max="12545" width="11.140625" style="20" customWidth="1"/>
    <col min="12546" max="12548" width="9.140625" style="20"/>
    <col min="12549" max="12549" width="5.140625" style="20" customWidth="1"/>
    <col min="12550" max="12792" width="9.140625" style="20"/>
    <col min="12793" max="12793" width="13.5703125" style="20" customWidth="1"/>
    <col min="12794" max="12800" width="9.140625" style="20"/>
    <col min="12801" max="12801" width="11.140625" style="20" customWidth="1"/>
    <col min="12802" max="12804" width="9.140625" style="20"/>
    <col min="12805" max="12805" width="5.140625" style="20" customWidth="1"/>
    <col min="12806" max="13048" width="9.140625" style="20"/>
    <col min="13049" max="13049" width="13.5703125" style="20" customWidth="1"/>
    <col min="13050" max="13056" width="9.140625" style="20"/>
    <col min="13057" max="13057" width="11.140625" style="20" customWidth="1"/>
    <col min="13058" max="13060" width="9.140625" style="20"/>
    <col min="13061" max="13061" width="5.140625" style="20" customWidth="1"/>
    <col min="13062" max="13304" width="9.140625" style="20"/>
    <col min="13305" max="13305" width="13.5703125" style="20" customWidth="1"/>
    <col min="13306" max="13312" width="9.140625" style="20"/>
    <col min="13313" max="13313" width="11.140625" style="20" customWidth="1"/>
    <col min="13314" max="13316" width="9.140625" style="20"/>
    <col min="13317" max="13317" width="5.140625" style="20" customWidth="1"/>
    <col min="13318" max="13560" width="9.140625" style="20"/>
    <col min="13561" max="13561" width="13.5703125" style="20" customWidth="1"/>
    <col min="13562" max="13568" width="9.140625" style="20"/>
    <col min="13569" max="13569" width="11.140625" style="20" customWidth="1"/>
    <col min="13570" max="13572" width="9.140625" style="20"/>
    <col min="13573" max="13573" width="5.140625" style="20" customWidth="1"/>
    <col min="13574" max="13816" width="9.140625" style="20"/>
    <col min="13817" max="13817" width="13.5703125" style="20" customWidth="1"/>
    <col min="13818" max="13824" width="9.140625" style="20"/>
    <col min="13825" max="13825" width="11.140625" style="20" customWidth="1"/>
    <col min="13826" max="13828" width="9.140625" style="20"/>
    <col min="13829" max="13829" width="5.140625" style="20" customWidth="1"/>
    <col min="13830" max="14072" width="9.140625" style="20"/>
    <col min="14073" max="14073" width="13.5703125" style="20" customWidth="1"/>
    <col min="14074" max="14080" width="9.140625" style="20"/>
    <col min="14081" max="14081" width="11.140625" style="20" customWidth="1"/>
    <col min="14082" max="14084" width="9.140625" style="20"/>
    <col min="14085" max="14085" width="5.140625" style="20" customWidth="1"/>
    <col min="14086" max="14328" width="9.140625" style="20"/>
    <col min="14329" max="14329" width="13.5703125" style="20" customWidth="1"/>
    <col min="14330" max="14336" width="9.140625" style="20"/>
    <col min="14337" max="14337" width="11.140625" style="20" customWidth="1"/>
    <col min="14338" max="14340" width="9.140625" style="20"/>
    <col min="14341" max="14341" width="5.140625" style="20" customWidth="1"/>
    <col min="14342" max="14584" width="9.140625" style="20"/>
    <col min="14585" max="14585" width="13.5703125" style="20" customWidth="1"/>
    <col min="14586" max="14592" width="9.140625" style="20"/>
    <col min="14593" max="14593" width="11.140625" style="20" customWidth="1"/>
    <col min="14594" max="14596" width="9.140625" style="20"/>
    <col min="14597" max="14597" width="5.140625" style="20" customWidth="1"/>
    <col min="14598" max="14840" width="9.140625" style="20"/>
    <col min="14841" max="14841" width="13.5703125" style="20" customWidth="1"/>
    <col min="14842" max="14848" width="9.140625" style="20"/>
    <col min="14849" max="14849" width="11.140625" style="20" customWidth="1"/>
    <col min="14850" max="14852" width="9.140625" style="20"/>
    <col min="14853" max="14853" width="5.140625" style="20" customWidth="1"/>
    <col min="14854" max="15096" width="9.140625" style="20"/>
    <col min="15097" max="15097" width="13.5703125" style="20" customWidth="1"/>
    <col min="15098" max="15104" width="9.140625" style="20"/>
    <col min="15105" max="15105" width="11.140625" style="20" customWidth="1"/>
    <col min="15106" max="15108" width="9.140625" style="20"/>
    <col min="15109" max="15109" width="5.140625" style="20" customWidth="1"/>
    <col min="15110" max="15352" width="9.140625" style="20"/>
    <col min="15353" max="15353" width="13.5703125" style="20" customWidth="1"/>
    <col min="15354" max="15360" width="9.140625" style="20"/>
    <col min="15361" max="15361" width="11.140625" style="20" customWidth="1"/>
    <col min="15362" max="15364" width="9.140625" style="20"/>
    <col min="15365" max="15365" width="5.140625" style="20" customWidth="1"/>
    <col min="15366" max="15608" width="9.140625" style="20"/>
    <col min="15609" max="15609" width="13.5703125" style="20" customWidth="1"/>
    <col min="15610" max="15616" width="9.140625" style="20"/>
    <col min="15617" max="15617" width="11.140625" style="20" customWidth="1"/>
    <col min="15618" max="15620" width="9.140625" style="20"/>
    <col min="15621" max="15621" width="5.140625" style="20" customWidth="1"/>
    <col min="15622" max="15864" width="9.140625" style="20"/>
    <col min="15865" max="15865" width="13.5703125" style="20" customWidth="1"/>
    <col min="15866" max="15872" width="9.140625" style="20"/>
    <col min="15873" max="15873" width="11.140625" style="20" customWidth="1"/>
    <col min="15874" max="15876" width="9.140625" style="20"/>
    <col min="15877" max="15877" width="5.140625" style="20" customWidth="1"/>
    <col min="15878" max="16120" width="9.140625" style="20"/>
    <col min="16121" max="16121" width="13.5703125" style="20" customWidth="1"/>
    <col min="16122" max="16128" width="9.140625" style="20"/>
    <col min="16129" max="16129" width="11.140625" style="20" customWidth="1"/>
    <col min="16130" max="16132" width="9.140625" style="20"/>
    <col min="16133" max="16133" width="5.140625" style="20" customWidth="1"/>
    <col min="16134" max="16384" width="9.140625" style="20"/>
  </cols>
  <sheetData>
    <row r="1" spans="1:6" ht="42.75" customHeight="1" x14ac:dyDescent="0.25">
      <c r="A1" s="85"/>
      <c r="B1" s="86"/>
      <c r="C1" s="86"/>
      <c r="D1" s="86"/>
      <c r="E1" s="86"/>
      <c r="F1" s="86"/>
    </row>
    <row r="3" spans="1:6" ht="39" customHeight="1" x14ac:dyDescent="0.25">
      <c r="A3" s="87" t="s">
        <v>80</v>
      </c>
      <c r="B3" s="88"/>
      <c r="C3" s="88"/>
      <c r="D3" s="88"/>
      <c r="E3" s="88"/>
      <c r="F3" s="88"/>
    </row>
    <row r="5" spans="1:6" ht="24" customHeight="1" x14ac:dyDescent="0.25">
      <c r="A5" s="83" t="s">
        <v>49</v>
      </c>
      <c r="B5" s="83"/>
      <c r="C5" s="83"/>
      <c r="D5" s="83"/>
      <c r="E5" s="83"/>
      <c r="F5" s="83"/>
    </row>
    <row r="6" spans="1:6" ht="24" customHeight="1" x14ac:dyDescent="0.25">
      <c r="A6" s="21" t="s">
        <v>50</v>
      </c>
      <c r="B6" s="89" t="s">
        <v>110</v>
      </c>
      <c r="C6" s="89"/>
      <c r="D6" s="89"/>
      <c r="E6" s="89"/>
      <c r="F6" s="89"/>
    </row>
    <row r="7" spans="1:6" ht="24" customHeight="1" x14ac:dyDescent="0.25">
      <c r="A7" s="21" t="s">
        <v>51</v>
      </c>
      <c r="B7" s="89"/>
      <c r="C7" s="89"/>
      <c r="D7" s="89"/>
      <c r="E7" s="89"/>
      <c r="F7" s="89"/>
    </row>
    <row r="9" spans="1:6" ht="24" customHeight="1" x14ac:dyDescent="0.25">
      <c r="A9" s="83" t="s">
        <v>52</v>
      </c>
      <c r="B9" s="83"/>
      <c r="C9" s="83"/>
      <c r="D9" s="83"/>
      <c r="E9" s="83"/>
      <c r="F9" s="83"/>
    </row>
    <row r="10" spans="1:6" ht="24" customHeight="1" x14ac:dyDescent="0.25">
      <c r="A10" s="82" t="s">
        <v>111</v>
      </c>
      <c r="B10" s="82"/>
      <c r="C10" s="82"/>
      <c r="D10" s="82"/>
      <c r="E10" s="82"/>
      <c r="F10" s="82"/>
    </row>
    <row r="12" spans="1:6" ht="24" customHeight="1" x14ac:dyDescent="0.25">
      <c r="A12" s="83" t="s">
        <v>53</v>
      </c>
      <c r="B12" s="83"/>
      <c r="C12" s="83"/>
      <c r="D12" s="83"/>
      <c r="E12" s="83"/>
      <c r="F12" s="83"/>
    </row>
    <row r="13" spans="1:6" ht="15" customHeight="1" x14ac:dyDescent="0.25">
      <c r="A13" s="84" t="s">
        <v>54</v>
      </c>
      <c r="B13" s="84"/>
      <c r="C13" s="21" t="s">
        <v>55</v>
      </c>
      <c r="D13" s="84" t="s">
        <v>56</v>
      </c>
      <c r="E13" s="84"/>
      <c r="F13" s="84"/>
    </row>
    <row r="14" spans="1:6" ht="60" customHeight="1" x14ac:dyDescent="0.25">
      <c r="A14" s="84"/>
      <c r="B14" s="84"/>
      <c r="C14" s="21"/>
      <c r="D14" s="84"/>
      <c r="E14" s="84"/>
      <c r="F14" s="84"/>
    </row>
    <row r="15" spans="1:6" x14ac:dyDescent="0.25">
      <c r="A15" s="22"/>
      <c r="B15" s="22"/>
      <c r="C15" s="22"/>
      <c r="D15" s="22"/>
      <c r="E15" s="22"/>
      <c r="F15" s="22"/>
    </row>
    <row r="17" spans="1:3" ht="14.25" x14ac:dyDescent="0.25">
      <c r="A17" s="23"/>
      <c r="B17" s="24"/>
      <c r="C17" s="24"/>
    </row>
    <row r="18" spans="1:3" x14ac:dyDescent="0.25">
      <c r="A18" s="24"/>
      <c r="B18" s="24"/>
      <c r="C18" s="24"/>
    </row>
    <row r="19" spans="1:3" x14ac:dyDescent="0.25">
      <c r="B19" s="24"/>
    </row>
    <row r="20" spans="1:3" x14ac:dyDescent="0.25">
      <c r="B20" s="24"/>
    </row>
    <row r="21" spans="1:3" x14ac:dyDescent="0.25">
      <c r="B21" s="24"/>
    </row>
  </sheetData>
  <mergeCells count="12">
    <mergeCell ref="A9:F9"/>
    <mergeCell ref="A1:F1"/>
    <mergeCell ref="A3:F3"/>
    <mergeCell ref="A5:F5"/>
    <mergeCell ref="B6:F6"/>
    <mergeCell ref="B7:F7"/>
    <mergeCell ref="A10:F10"/>
    <mergeCell ref="A12:F12"/>
    <mergeCell ref="A13:B13"/>
    <mergeCell ref="D13:F13"/>
    <mergeCell ref="A14:B14"/>
    <mergeCell ref="D14:F1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1:O59"/>
  <sheetViews>
    <sheetView zoomScaleSheetLayoutView="40" workbookViewId="0">
      <selection activeCell="H6" sqref="H6"/>
    </sheetView>
  </sheetViews>
  <sheetFormatPr defaultColWidth="8.85546875" defaultRowHeight="12" x14ac:dyDescent="0.2"/>
  <cols>
    <col min="1" max="1" width="18" style="10" customWidth="1"/>
    <col min="2" max="2" width="8.7109375" style="19" customWidth="1"/>
    <col min="3" max="3" width="10" style="10" customWidth="1"/>
    <col min="4" max="4" width="13.42578125" style="10" customWidth="1"/>
    <col min="5" max="5" width="4.7109375" style="19" customWidth="1"/>
    <col min="6" max="6" width="16" style="10" customWidth="1"/>
    <col min="7" max="7" width="14" style="10" customWidth="1"/>
    <col min="8" max="8" width="12.5703125" style="10" customWidth="1"/>
    <col min="9" max="9" width="12.85546875" style="10" customWidth="1"/>
    <col min="10" max="10" width="14.5703125" style="10" customWidth="1"/>
    <col min="11" max="11" width="11.7109375" style="10" customWidth="1"/>
    <col min="12" max="12" width="13.5703125" style="14" customWidth="1"/>
    <col min="13" max="13" width="13.42578125" style="14" customWidth="1"/>
    <col min="14" max="15" width="15.5703125" style="10" customWidth="1"/>
    <col min="16" max="16" width="11" style="10" bestFit="1" customWidth="1"/>
    <col min="17" max="16384" width="8.85546875" style="10"/>
  </cols>
  <sheetData>
    <row r="1" spans="1:15" s="1" customFormat="1" ht="52.5" customHeight="1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3" spans="1:15" s="1" customFormat="1" ht="30" customHeight="1" x14ac:dyDescent="0.2">
      <c r="A3" s="103" t="s">
        <v>12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5"/>
    </row>
    <row r="5" spans="1:15" s="2" customFormat="1" ht="14.25" customHeight="1" x14ac:dyDescent="0.25">
      <c r="A5" s="99" t="s">
        <v>81</v>
      </c>
      <c r="B5" s="99"/>
      <c r="C5" s="99"/>
      <c r="D5" s="99"/>
      <c r="E5" s="99"/>
      <c r="F5" s="99"/>
      <c r="G5" s="101" t="s">
        <v>10</v>
      </c>
      <c r="H5" s="101"/>
      <c r="I5" s="101" t="s">
        <v>11</v>
      </c>
      <c r="J5" s="101"/>
      <c r="K5" s="101"/>
      <c r="L5" s="101" t="s">
        <v>26</v>
      </c>
      <c r="M5" s="101"/>
      <c r="N5" s="101" t="s">
        <v>0</v>
      </c>
      <c r="O5" s="101"/>
    </row>
    <row r="6" spans="1:15" s="3" customFormat="1" ht="48" x14ac:dyDescent="0.25">
      <c r="A6" s="25" t="s">
        <v>8</v>
      </c>
      <c r="B6" s="25" t="s">
        <v>48</v>
      </c>
      <c r="C6" s="25" t="s">
        <v>3</v>
      </c>
      <c r="D6" s="25" t="s">
        <v>75</v>
      </c>
      <c r="E6" s="25" t="s">
        <v>28</v>
      </c>
      <c r="F6" s="25" t="s">
        <v>29</v>
      </c>
      <c r="G6" s="25" t="s">
        <v>5</v>
      </c>
      <c r="H6" s="25" t="s">
        <v>6</v>
      </c>
      <c r="I6" s="25" t="s">
        <v>24</v>
      </c>
      <c r="J6" s="25" t="s">
        <v>27</v>
      </c>
      <c r="K6" s="25" t="s">
        <v>25</v>
      </c>
      <c r="L6" s="26" t="s">
        <v>76</v>
      </c>
      <c r="M6" s="26" t="s">
        <v>30</v>
      </c>
      <c r="N6" s="25" t="s">
        <v>7</v>
      </c>
      <c r="O6" s="25" t="s">
        <v>85</v>
      </c>
    </row>
    <row r="7" spans="1:15" s="6" customFormat="1" ht="13.9" customHeight="1" x14ac:dyDescent="0.25">
      <c r="A7" s="4" t="s">
        <v>86</v>
      </c>
      <c r="B7" s="5" t="s">
        <v>103</v>
      </c>
      <c r="C7" s="41"/>
      <c r="D7" s="41">
        <v>6905</v>
      </c>
      <c r="E7" s="5">
        <v>1</v>
      </c>
      <c r="F7" s="37">
        <v>6905</v>
      </c>
      <c r="G7" s="37">
        <f>((F7*0.33)+F7)/12</f>
        <v>765.30416666666667</v>
      </c>
      <c r="H7" s="37">
        <v>0</v>
      </c>
      <c r="I7" s="37">
        <f>SUM(F7:H7)*0.08</f>
        <v>613.62433333333331</v>
      </c>
      <c r="J7" s="37">
        <f>SUM(F7:H7)*0.15</f>
        <v>1150.545625</v>
      </c>
      <c r="K7" s="37">
        <v>0</v>
      </c>
      <c r="L7" s="38">
        <f>(420*E7)</f>
        <v>420</v>
      </c>
      <c r="M7" s="38">
        <v>0</v>
      </c>
      <c r="N7" s="38">
        <f>SUM(F7:M7)</f>
        <v>9854.4741250000006</v>
      </c>
      <c r="O7" s="38">
        <f>N7*6</f>
        <v>59126.844750000004</v>
      </c>
    </row>
    <row r="8" spans="1:15" s="6" customFormat="1" ht="13.9" customHeight="1" x14ac:dyDescent="0.25">
      <c r="A8" s="4" t="s">
        <v>87</v>
      </c>
      <c r="B8" s="5" t="s">
        <v>104</v>
      </c>
      <c r="C8" s="41"/>
      <c r="D8" s="41">
        <v>5243</v>
      </c>
      <c r="E8" s="5">
        <v>1</v>
      </c>
      <c r="F8" s="37">
        <v>5250</v>
      </c>
      <c r="G8" s="37">
        <f t="shared" ref="G8:G16" si="0">((F8*0.33)+F8)/12</f>
        <v>581.875</v>
      </c>
      <c r="H8" s="37">
        <v>0</v>
      </c>
      <c r="I8" s="37">
        <f t="shared" ref="I8:I18" si="1">SUM(F8:H8)*0.08</f>
        <v>466.55</v>
      </c>
      <c r="J8" s="37">
        <f t="shared" ref="J8:J16" si="2">SUM(F8:H8)*0.15</f>
        <v>874.78125</v>
      </c>
      <c r="K8" s="37">
        <v>0</v>
      </c>
      <c r="L8" s="38">
        <f t="shared" ref="L8:L16" si="3">(420*E8)</f>
        <v>420</v>
      </c>
      <c r="M8" s="38">
        <v>0</v>
      </c>
      <c r="N8" s="38">
        <f>SUM(F8:M8)</f>
        <v>7593.2062500000002</v>
      </c>
      <c r="O8" s="38">
        <f t="shared" ref="O8:O16" si="4">N8*6</f>
        <v>45559.237500000003</v>
      </c>
    </row>
    <row r="9" spans="1:15" s="6" customFormat="1" ht="13.9" customHeight="1" x14ac:dyDescent="0.25">
      <c r="A9" s="4" t="s">
        <v>88</v>
      </c>
      <c r="B9" s="5" t="s">
        <v>105</v>
      </c>
      <c r="C9" s="41"/>
      <c r="D9" s="41">
        <v>5243</v>
      </c>
      <c r="E9" s="5">
        <v>1</v>
      </c>
      <c r="F9" s="37">
        <f t="shared" ref="F8:F16" si="5">D9*E9</f>
        <v>5243</v>
      </c>
      <c r="G9" s="37">
        <f t="shared" si="0"/>
        <v>581.09916666666675</v>
      </c>
      <c r="H9" s="37">
        <v>0</v>
      </c>
      <c r="I9" s="37">
        <f t="shared" ref="I9:I15" si="6">SUM(F9:H9)*0.08</f>
        <v>465.92793333333339</v>
      </c>
      <c r="J9" s="37">
        <f t="shared" si="2"/>
        <v>873.61487499999998</v>
      </c>
      <c r="K9" s="37">
        <v>0</v>
      </c>
      <c r="L9" s="38">
        <f t="shared" si="3"/>
        <v>420</v>
      </c>
      <c r="M9" s="38">
        <v>0</v>
      </c>
      <c r="N9" s="38">
        <f t="shared" ref="N9:N15" si="7">SUM(F9:M9)</f>
        <v>7583.6419750000005</v>
      </c>
      <c r="O9" s="38">
        <f t="shared" si="4"/>
        <v>45501.851850000006</v>
      </c>
    </row>
    <row r="10" spans="1:15" s="6" customFormat="1" ht="13.9" customHeight="1" x14ac:dyDescent="0.25">
      <c r="A10" s="4" t="s">
        <v>95</v>
      </c>
      <c r="B10" s="5" t="s">
        <v>105</v>
      </c>
      <c r="C10" s="41"/>
      <c r="D10" s="41">
        <v>5243</v>
      </c>
      <c r="E10" s="5">
        <v>1</v>
      </c>
      <c r="F10" s="37">
        <f t="shared" si="5"/>
        <v>5243</v>
      </c>
      <c r="G10" s="37">
        <f t="shared" si="0"/>
        <v>581.09916666666675</v>
      </c>
      <c r="H10" s="37">
        <v>0</v>
      </c>
      <c r="I10" s="37">
        <f t="shared" si="6"/>
        <v>465.92793333333339</v>
      </c>
      <c r="J10" s="37">
        <f t="shared" si="2"/>
        <v>873.61487499999998</v>
      </c>
      <c r="K10" s="37">
        <v>0</v>
      </c>
      <c r="L10" s="38">
        <f t="shared" si="3"/>
        <v>420</v>
      </c>
      <c r="M10" s="38">
        <v>0</v>
      </c>
      <c r="N10" s="38">
        <f t="shared" si="7"/>
        <v>7583.6419750000005</v>
      </c>
      <c r="O10" s="38">
        <f t="shared" si="4"/>
        <v>45501.851850000006</v>
      </c>
    </row>
    <row r="11" spans="1:15" s="6" customFormat="1" ht="13.9" customHeight="1" x14ac:dyDescent="0.25">
      <c r="A11" s="4" t="s">
        <v>89</v>
      </c>
      <c r="B11" s="5" t="s">
        <v>105</v>
      </c>
      <c r="C11" s="41"/>
      <c r="D11" s="41">
        <v>5243</v>
      </c>
      <c r="E11" s="5">
        <v>1</v>
      </c>
      <c r="F11" s="37">
        <f t="shared" si="5"/>
        <v>5243</v>
      </c>
      <c r="G11" s="37">
        <f t="shared" si="0"/>
        <v>581.09916666666675</v>
      </c>
      <c r="H11" s="37">
        <v>0</v>
      </c>
      <c r="I11" s="37">
        <f t="shared" si="6"/>
        <v>465.92793333333339</v>
      </c>
      <c r="J11" s="37">
        <f t="shared" si="2"/>
        <v>873.61487499999998</v>
      </c>
      <c r="K11" s="37">
        <v>0</v>
      </c>
      <c r="L11" s="38">
        <f t="shared" si="3"/>
        <v>420</v>
      </c>
      <c r="M11" s="38">
        <v>0</v>
      </c>
      <c r="N11" s="38">
        <f t="shared" si="7"/>
        <v>7583.6419750000005</v>
      </c>
      <c r="O11" s="38">
        <f t="shared" si="4"/>
        <v>45501.851850000006</v>
      </c>
    </row>
    <row r="12" spans="1:15" s="6" customFormat="1" ht="13.9" customHeight="1" x14ac:dyDescent="0.25">
      <c r="A12" s="4" t="s">
        <v>90</v>
      </c>
      <c r="B12" s="5" t="s">
        <v>105</v>
      </c>
      <c r="C12" s="41"/>
      <c r="D12" s="41">
        <v>5243</v>
      </c>
      <c r="E12" s="5">
        <v>1</v>
      </c>
      <c r="F12" s="37">
        <f t="shared" si="5"/>
        <v>5243</v>
      </c>
      <c r="G12" s="37">
        <f t="shared" si="0"/>
        <v>581.09916666666675</v>
      </c>
      <c r="H12" s="37">
        <v>0</v>
      </c>
      <c r="I12" s="37">
        <f t="shared" si="6"/>
        <v>465.92793333333339</v>
      </c>
      <c r="J12" s="37">
        <f t="shared" si="2"/>
        <v>873.61487499999998</v>
      </c>
      <c r="K12" s="37">
        <v>0</v>
      </c>
      <c r="L12" s="38">
        <f t="shared" si="3"/>
        <v>420</v>
      </c>
      <c r="M12" s="38">
        <v>0</v>
      </c>
      <c r="N12" s="38">
        <f t="shared" si="7"/>
        <v>7583.6419750000005</v>
      </c>
      <c r="O12" s="38">
        <f t="shared" si="4"/>
        <v>45501.851850000006</v>
      </c>
    </row>
    <row r="13" spans="1:15" s="6" customFormat="1" ht="13.9" customHeight="1" x14ac:dyDescent="0.25">
      <c r="A13" s="4" t="s">
        <v>106</v>
      </c>
      <c r="B13" s="5" t="s">
        <v>103</v>
      </c>
      <c r="C13" s="41"/>
      <c r="D13" s="41">
        <v>4128</v>
      </c>
      <c r="E13" s="5">
        <v>1</v>
      </c>
      <c r="F13" s="37">
        <f t="shared" si="5"/>
        <v>4128</v>
      </c>
      <c r="G13" s="37">
        <f t="shared" si="0"/>
        <v>457.52</v>
      </c>
      <c r="H13" s="37">
        <v>0</v>
      </c>
      <c r="I13" s="37">
        <f t="shared" si="6"/>
        <v>366.84160000000003</v>
      </c>
      <c r="J13" s="37">
        <f t="shared" si="2"/>
        <v>687.82800000000009</v>
      </c>
      <c r="K13" s="37">
        <v>0</v>
      </c>
      <c r="L13" s="38">
        <f t="shared" si="3"/>
        <v>420</v>
      </c>
      <c r="M13" s="38">
        <v>0</v>
      </c>
      <c r="N13" s="38">
        <f t="shared" si="7"/>
        <v>6060.1896000000006</v>
      </c>
      <c r="O13" s="38">
        <f t="shared" si="4"/>
        <v>36361.137600000002</v>
      </c>
    </row>
    <row r="14" spans="1:15" s="6" customFormat="1" ht="13.9" customHeight="1" x14ac:dyDescent="0.25">
      <c r="A14" s="4" t="s">
        <v>92</v>
      </c>
      <c r="B14" s="5" t="s">
        <v>107</v>
      </c>
      <c r="C14" s="41"/>
      <c r="D14" s="41">
        <v>2600</v>
      </c>
      <c r="E14" s="5">
        <v>1</v>
      </c>
      <c r="F14" s="37">
        <f t="shared" si="5"/>
        <v>2600</v>
      </c>
      <c r="G14" s="37">
        <f t="shared" si="0"/>
        <v>288.16666666666669</v>
      </c>
      <c r="H14" s="37">
        <v>0</v>
      </c>
      <c r="I14" s="37">
        <f t="shared" si="6"/>
        <v>231.05333333333331</v>
      </c>
      <c r="J14" s="37">
        <f t="shared" si="2"/>
        <v>433.22499999999997</v>
      </c>
      <c r="K14" s="37">
        <v>0</v>
      </c>
      <c r="L14" s="38">
        <f t="shared" si="3"/>
        <v>420</v>
      </c>
      <c r="M14" s="38">
        <v>0</v>
      </c>
      <c r="N14" s="38">
        <f t="shared" si="7"/>
        <v>3972.4449999999997</v>
      </c>
      <c r="O14" s="38">
        <f t="shared" si="4"/>
        <v>23834.67</v>
      </c>
    </row>
    <row r="15" spans="1:15" s="6" customFormat="1" ht="13.9" customHeight="1" x14ac:dyDescent="0.25">
      <c r="A15" s="4" t="s">
        <v>93</v>
      </c>
      <c r="B15" s="5" t="s">
        <v>108</v>
      </c>
      <c r="C15" s="41"/>
      <c r="D15" s="41">
        <v>3200</v>
      </c>
      <c r="E15" s="5">
        <v>16</v>
      </c>
      <c r="F15" s="37">
        <f t="shared" si="5"/>
        <v>51200</v>
      </c>
      <c r="G15" s="37">
        <f t="shared" si="0"/>
        <v>5674.666666666667</v>
      </c>
      <c r="H15" s="37">
        <v>0</v>
      </c>
      <c r="I15" s="37">
        <f t="shared" si="6"/>
        <v>4549.9733333333334</v>
      </c>
      <c r="J15" s="37">
        <f t="shared" si="2"/>
        <v>8531.1999999999989</v>
      </c>
      <c r="K15" s="37">
        <v>0</v>
      </c>
      <c r="L15" s="38">
        <f t="shared" si="3"/>
        <v>6720</v>
      </c>
      <c r="M15" s="38">
        <v>0</v>
      </c>
      <c r="N15" s="38">
        <f t="shared" si="7"/>
        <v>76675.839999999997</v>
      </c>
      <c r="O15" s="38">
        <f t="shared" si="4"/>
        <v>460055.03999999998</v>
      </c>
    </row>
    <row r="16" spans="1:15" s="6" customFormat="1" ht="13.9" customHeight="1" x14ac:dyDescent="0.25">
      <c r="A16" s="4" t="s">
        <v>94</v>
      </c>
      <c r="B16" s="5" t="s">
        <v>108</v>
      </c>
      <c r="C16" s="41"/>
      <c r="D16" s="41">
        <v>2600</v>
      </c>
      <c r="E16" s="5">
        <v>11</v>
      </c>
      <c r="F16" s="37">
        <f t="shared" si="5"/>
        <v>28600</v>
      </c>
      <c r="G16" s="37">
        <f t="shared" si="0"/>
        <v>3169.8333333333335</v>
      </c>
      <c r="H16" s="37">
        <v>0</v>
      </c>
      <c r="I16" s="37">
        <f t="shared" si="1"/>
        <v>2541.5866666666666</v>
      </c>
      <c r="J16" s="37">
        <f t="shared" si="2"/>
        <v>4765.4749999999995</v>
      </c>
      <c r="K16" s="37">
        <v>0</v>
      </c>
      <c r="L16" s="38">
        <f t="shared" si="3"/>
        <v>4620</v>
      </c>
      <c r="M16" s="38">
        <v>0</v>
      </c>
      <c r="N16" s="38">
        <f>SUM(F16:M16)</f>
        <v>43696.894999999997</v>
      </c>
      <c r="O16" s="38">
        <f t="shared" si="4"/>
        <v>262181.37</v>
      </c>
    </row>
    <row r="17" spans="1:15" s="6" customFormat="1" ht="13.9" customHeight="1" x14ac:dyDescent="0.25">
      <c r="A17" s="4"/>
      <c r="B17" s="5"/>
      <c r="C17" s="41"/>
      <c r="D17" s="41"/>
      <c r="E17" s="5"/>
      <c r="F17" s="37">
        <f>C17*E17</f>
        <v>0</v>
      </c>
      <c r="G17" s="37">
        <f t="shared" ref="G17:G18" si="8">((F17*0.33)+F17)/9</f>
        <v>0</v>
      </c>
      <c r="H17" s="37">
        <f t="shared" ref="H17:H18" si="9">F17/9</f>
        <v>0</v>
      </c>
      <c r="I17" s="37">
        <f t="shared" si="1"/>
        <v>0</v>
      </c>
      <c r="J17" s="37">
        <f t="shared" ref="J7:J18" si="10">SUM(F17:H17)*0.2</f>
        <v>0</v>
      </c>
      <c r="K17" s="37">
        <f t="shared" ref="K17:K18" si="11">SUM(F17:H17)*0.01</f>
        <v>0</v>
      </c>
      <c r="L17" s="38">
        <f t="shared" ref="L17:L19" si="12">(90*E17)</f>
        <v>0</v>
      </c>
      <c r="M17" s="38">
        <f>(100*E17)</f>
        <v>0</v>
      </c>
      <c r="N17" s="38">
        <f>SUM(F17:M17)</f>
        <v>0</v>
      </c>
      <c r="O17" s="38">
        <f t="shared" ref="O17:O18" si="13">N17*2</f>
        <v>0</v>
      </c>
    </row>
    <row r="18" spans="1:15" s="6" customFormat="1" ht="13.9" customHeight="1" x14ac:dyDescent="0.25">
      <c r="A18" s="4"/>
      <c r="B18" s="7"/>
      <c r="C18" s="41"/>
      <c r="D18" s="41"/>
      <c r="E18" s="5"/>
      <c r="F18" s="37">
        <f>C18*E18</f>
        <v>0</v>
      </c>
      <c r="G18" s="37">
        <f t="shared" si="8"/>
        <v>0</v>
      </c>
      <c r="H18" s="37">
        <f t="shared" si="9"/>
        <v>0</v>
      </c>
      <c r="I18" s="37">
        <f t="shared" si="1"/>
        <v>0</v>
      </c>
      <c r="J18" s="37">
        <f t="shared" si="10"/>
        <v>0</v>
      </c>
      <c r="K18" s="37">
        <f t="shared" si="11"/>
        <v>0</v>
      </c>
      <c r="L18" s="38">
        <f t="shared" si="12"/>
        <v>0</v>
      </c>
      <c r="M18" s="38">
        <f>(100*E18)</f>
        <v>0</v>
      </c>
      <c r="N18" s="38">
        <f>SUM(F18:M18)</f>
        <v>0</v>
      </c>
      <c r="O18" s="38">
        <f t="shared" si="13"/>
        <v>0</v>
      </c>
    </row>
    <row r="19" spans="1:15" s="9" customFormat="1" ht="13.9" customHeight="1" x14ac:dyDescent="0.25">
      <c r="A19" s="94" t="s">
        <v>0</v>
      </c>
      <c r="B19" s="94"/>
      <c r="C19" s="42"/>
      <c r="D19" s="42">
        <f>SUM(D7:D18)</f>
        <v>45648</v>
      </c>
      <c r="E19" s="8"/>
      <c r="F19" s="39">
        <f t="shared" ref="F19:K19" si="14">SUM(F7:F18)</f>
        <v>119655</v>
      </c>
      <c r="G19" s="39">
        <f t="shared" si="14"/>
        <v>13261.762500000003</v>
      </c>
      <c r="H19" s="39">
        <f t="shared" si="14"/>
        <v>0</v>
      </c>
      <c r="I19" s="39">
        <f t="shared" si="14"/>
        <v>10633.341</v>
      </c>
      <c r="J19" s="39">
        <f t="shared" si="14"/>
        <v>19937.514374999999</v>
      </c>
      <c r="K19" s="39">
        <f t="shared" si="14"/>
        <v>0</v>
      </c>
      <c r="L19" s="38">
        <f t="shared" si="12"/>
        <v>0</v>
      </c>
      <c r="M19" s="39">
        <f>SUM(M7:M18)</f>
        <v>0</v>
      </c>
      <c r="N19" s="39">
        <f>SUM(N7:N18)</f>
        <v>178187.61787499997</v>
      </c>
      <c r="O19" s="96">
        <f t="shared" ref="O19:O20" si="15">SUM(O7:O18)</f>
        <v>1069125.70725</v>
      </c>
    </row>
    <row r="20" spans="1:15" s="9" customFormat="1" ht="13.9" customHeight="1" x14ac:dyDescent="0.25">
      <c r="A20" s="95" t="s">
        <v>0</v>
      </c>
      <c r="B20" s="95"/>
      <c r="C20" s="40">
        <f>C19*6</f>
        <v>0</v>
      </c>
      <c r="D20" s="40">
        <f>D19*6</f>
        <v>273888</v>
      </c>
      <c r="E20" s="27"/>
      <c r="F20" s="40">
        <f>F19*6</f>
        <v>717930</v>
      </c>
      <c r="G20" s="40">
        <f t="shared" ref="G20:K20" si="16">G19*6</f>
        <v>79570.575000000012</v>
      </c>
      <c r="H20" s="40">
        <f t="shared" si="16"/>
        <v>0</v>
      </c>
      <c r="I20" s="40">
        <f t="shared" si="16"/>
        <v>63800.046000000002</v>
      </c>
      <c r="J20" s="40">
        <f t="shared" si="16"/>
        <v>119625.08624999999</v>
      </c>
      <c r="K20" s="40">
        <f t="shared" si="16"/>
        <v>0</v>
      </c>
      <c r="L20" s="40">
        <f t="shared" ref="L20" si="17">L19*6</f>
        <v>0</v>
      </c>
      <c r="M20" s="40">
        <f t="shared" ref="M20" si="18">M19*6</f>
        <v>0</v>
      </c>
      <c r="N20" s="40">
        <f t="shared" ref="N20" si="19">N19*6</f>
        <v>1069125.7072499997</v>
      </c>
      <c r="O20" s="96">
        <f t="shared" si="15"/>
        <v>2079124.5697499998</v>
      </c>
    </row>
    <row r="22" spans="1:15" s="2" customFormat="1" ht="14.25" customHeight="1" x14ac:dyDescent="0.25">
      <c r="A22" s="99" t="s">
        <v>82</v>
      </c>
      <c r="B22" s="99"/>
      <c r="C22" s="99"/>
      <c r="D22" s="99"/>
      <c r="E22" s="99"/>
      <c r="F22" s="99"/>
      <c r="G22" s="101" t="s">
        <v>10</v>
      </c>
      <c r="H22" s="101"/>
      <c r="I22" s="101" t="s">
        <v>11</v>
      </c>
      <c r="J22" s="101"/>
      <c r="K22" s="101"/>
      <c r="L22" s="101" t="s">
        <v>26</v>
      </c>
      <c r="M22" s="101"/>
      <c r="N22" s="101" t="s">
        <v>0</v>
      </c>
      <c r="O22" s="101"/>
    </row>
    <row r="23" spans="1:15" s="3" customFormat="1" ht="48" x14ac:dyDescent="0.25">
      <c r="A23" s="25" t="s">
        <v>8</v>
      </c>
      <c r="B23" s="98" t="s">
        <v>48</v>
      </c>
      <c r="C23" s="98"/>
      <c r="D23" s="25" t="s">
        <v>31</v>
      </c>
      <c r="E23" s="25" t="s">
        <v>28</v>
      </c>
      <c r="F23" s="25" t="s">
        <v>109</v>
      </c>
      <c r="G23" s="25" t="s">
        <v>5</v>
      </c>
      <c r="H23" s="25" t="s">
        <v>6</v>
      </c>
      <c r="I23" s="25" t="s">
        <v>24</v>
      </c>
      <c r="J23" s="25" t="s">
        <v>27</v>
      </c>
      <c r="K23" s="25" t="s">
        <v>25</v>
      </c>
      <c r="L23" s="26" t="s">
        <v>76</v>
      </c>
      <c r="M23" s="26" t="s">
        <v>30</v>
      </c>
      <c r="N23" s="25" t="s">
        <v>7</v>
      </c>
      <c r="O23" s="25" t="s">
        <v>85</v>
      </c>
    </row>
    <row r="24" spans="1:15" s="6" customFormat="1" ht="13.9" customHeight="1" x14ac:dyDescent="0.25">
      <c r="A24" s="4" t="s">
        <v>86</v>
      </c>
      <c r="B24" s="93" t="s">
        <v>103</v>
      </c>
      <c r="C24" s="93"/>
      <c r="D24" s="37">
        <v>7250</v>
      </c>
      <c r="E24" s="5">
        <v>1</v>
      </c>
      <c r="F24" s="37">
        <f>D24*E24</f>
        <v>7250</v>
      </c>
      <c r="G24" s="37">
        <f>((F24*0.33)+F24)/12</f>
        <v>803.54166666666663</v>
      </c>
      <c r="H24" s="37">
        <v>0</v>
      </c>
      <c r="I24" s="37">
        <f>SUM(F24:H24)*0.08</f>
        <v>644.28333333333342</v>
      </c>
      <c r="J24" s="37">
        <v>1208.0295000000001</v>
      </c>
      <c r="K24" s="37">
        <v>0</v>
      </c>
      <c r="L24" s="38">
        <f>(450*E24)</f>
        <v>450</v>
      </c>
      <c r="M24" s="38">
        <v>0</v>
      </c>
      <c r="N24" s="38">
        <f>SUM(F24:M24)</f>
        <v>10355.854500000001</v>
      </c>
      <c r="O24" s="38">
        <f>N24*6</f>
        <v>62135.127000000008</v>
      </c>
    </row>
    <row r="25" spans="1:15" s="6" customFormat="1" ht="13.9" customHeight="1" x14ac:dyDescent="0.25">
      <c r="A25" s="4" t="s">
        <v>87</v>
      </c>
      <c r="B25" s="93" t="s">
        <v>105</v>
      </c>
      <c r="C25" s="93"/>
      <c r="D25" s="37">
        <v>5505</v>
      </c>
      <c r="E25" s="5">
        <v>1</v>
      </c>
      <c r="F25" s="37">
        <f>D25*E25</f>
        <v>5505</v>
      </c>
      <c r="G25" s="37">
        <f t="shared" ref="G25:G34" si="20">((F25*0.33)+F25)/12</f>
        <v>610.13749999999993</v>
      </c>
      <c r="H25" s="37">
        <v>0</v>
      </c>
      <c r="I25" s="37">
        <f t="shared" ref="I25:I34" si="21">SUM(F25:H25)*0.08</f>
        <v>489.21100000000001</v>
      </c>
      <c r="J25" s="37">
        <f t="shared" ref="J25:J33" si="22">SUM(F25:H25)*0.15</f>
        <v>917.270625</v>
      </c>
      <c r="K25" s="37">
        <v>0</v>
      </c>
      <c r="L25" s="38">
        <f t="shared" ref="L25:L33" si="23">(450*E25)</f>
        <v>450</v>
      </c>
      <c r="M25" s="38">
        <v>0</v>
      </c>
      <c r="N25" s="38">
        <f>SUM(F25:M25)</f>
        <v>7971.6191250000002</v>
      </c>
      <c r="O25" s="38">
        <f t="shared" ref="O25:O34" si="24">N25*6</f>
        <v>47829.714749999999</v>
      </c>
    </row>
    <row r="26" spans="1:15" s="6" customFormat="1" ht="13.9" customHeight="1" x14ac:dyDescent="0.25">
      <c r="A26" s="4" t="s">
        <v>88</v>
      </c>
      <c r="B26" s="93" t="s">
        <v>105</v>
      </c>
      <c r="C26" s="93"/>
      <c r="D26" s="37">
        <v>5505</v>
      </c>
      <c r="E26" s="5">
        <v>1</v>
      </c>
      <c r="F26" s="37">
        <f>D26*E26</f>
        <v>5505</v>
      </c>
      <c r="G26" s="37">
        <f t="shared" si="20"/>
        <v>610.13749999999993</v>
      </c>
      <c r="H26" s="37">
        <v>0</v>
      </c>
      <c r="I26" s="37">
        <f t="shared" si="21"/>
        <v>489.21100000000001</v>
      </c>
      <c r="J26" s="37">
        <f t="shared" si="22"/>
        <v>917.270625</v>
      </c>
      <c r="K26" s="37">
        <v>0</v>
      </c>
      <c r="L26" s="38">
        <f t="shared" si="23"/>
        <v>450</v>
      </c>
      <c r="M26" s="38">
        <v>0</v>
      </c>
      <c r="N26" s="38">
        <f>SUM(F26:M26)</f>
        <v>7971.6191250000002</v>
      </c>
      <c r="O26" s="38">
        <f t="shared" si="24"/>
        <v>47829.714749999999</v>
      </c>
    </row>
    <row r="27" spans="1:15" s="6" customFormat="1" ht="13.9" customHeight="1" x14ac:dyDescent="0.25">
      <c r="A27" s="4" t="s">
        <v>95</v>
      </c>
      <c r="B27" s="93" t="s">
        <v>105</v>
      </c>
      <c r="C27" s="93"/>
      <c r="D27" s="37">
        <v>5505</v>
      </c>
      <c r="E27" s="5">
        <v>1</v>
      </c>
      <c r="F27" s="37">
        <f t="shared" ref="F27:F32" si="25">D27*E27</f>
        <v>5505</v>
      </c>
      <c r="G27" s="37">
        <f t="shared" si="20"/>
        <v>610.13749999999993</v>
      </c>
      <c r="H27" s="37">
        <v>0</v>
      </c>
      <c r="I27" s="37">
        <f t="shared" ref="I27:I32" si="26">SUM(F27:H27)*0.08</f>
        <v>489.21100000000001</v>
      </c>
      <c r="J27" s="37">
        <f t="shared" si="22"/>
        <v>917.270625</v>
      </c>
      <c r="K27" s="37">
        <v>0</v>
      </c>
      <c r="L27" s="38">
        <f t="shared" si="23"/>
        <v>450</v>
      </c>
      <c r="M27" s="38">
        <v>0</v>
      </c>
      <c r="N27" s="38">
        <f t="shared" ref="N27:N32" si="27">SUM(F27:M27)</f>
        <v>7971.6191250000002</v>
      </c>
      <c r="O27" s="38">
        <f t="shared" ref="O27:O32" si="28">N27*6</f>
        <v>47829.714749999999</v>
      </c>
    </row>
    <row r="28" spans="1:15" s="6" customFormat="1" ht="13.9" customHeight="1" x14ac:dyDescent="0.25">
      <c r="A28" s="4" t="s">
        <v>89</v>
      </c>
      <c r="B28" s="93" t="s">
        <v>105</v>
      </c>
      <c r="C28" s="93"/>
      <c r="D28" s="37">
        <v>5505</v>
      </c>
      <c r="E28" s="5">
        <v>1</v>
      </c>
      <c r="F28" s="37">
        <f t="shared" si="25"/>
        <v>5505</v>
      </c>
      <c r="G28" s="37">
        <f t="shared" si="20"/>
        <v>610.13749999999993</v>
      </c>
      <c r="H28" s="37">
        <v>0</v>
      </c>
      <c r="I28" s="37">
        <f t="shared" si="26"/>
        <v>489.21100000000001</v>
      </c>
      <c r="J28" s="37">
        <f t="shared" si="22"/>
        <v>917.270625</v>
      </c>
      <c r="K28" s="37">
        <v>0</v>
      </c>
      <c r="L28" s="38">
        <f t="shared" si="23"/>
        <v>450</v>
      </c>
      <c r="M28" s="38">
        <v>0</v>
      </c>
      <c r="N28" s="38">
        <f t="shared" si="27"/>
        <v>7971.6191250000002</v>
      </c>
      <c r="O28" s="38">
        <f t="shared" si="28"/>
        <v>47829.714749999999</v>
      </c>
    </row>
    <row r="29" spans="1:15" s="6" customFormat="1" ht="13.9" customHeight="1" x14ac:dyDescent="0.25">
      <c r="A29" s="4" t="s">
        <v>90</v>
      </c>
      <c r="B29" s="93" t="s">
        <v>105</v>
      </c>
      <c r="C29" s="93"/>
      <c r="D29" s="37">
        <v>5505</v>
      </c>
      <c r="E29" s="5">
        <v>1</v>
      </c>
      <c r="F29" s="37">
        <f t="shared" si="25"/>
        <v>5505</v>
      </c>
      <c r="G29" s="37">
        <f t="shared" si="20"/>
        <v>610.13749999999993</v>
      </c>
      <c r="H29" s="37">
        <v>0</v>
      </c>
      <c r="I29" s="37">
        <f t="shared" si="26"/>
        <v>489.21100000000001</v>
      </c>
      <c r="J29" s="37">
        <f t="shared" si="22"/>
        <v>917.270625</v>
      </c>
      <c r="K29" s="37">
        <v>0</v>
      </c>
      <c r="L29" s="38">
        <f t="shared" si="23"/>
        <v>450</v>
      </c>
      <c r="M29" s="38">
        <v>0</v>
      </c>
      <c r="N29" s="38">
        <f t="shared" si="27"/>
        <v>7971.6191250000002</v>
      </c>
      <c r="O29" s="38">
        <f t="shared" si="28"/>
        <v>47829.714749999999</v>
      </c>
    </row>
    <row r="30" spans="1:15" s="6" customFormat="1" ht="13.9" customHeight="1" x14ac:dyDescent="0.25">
      <c r="A30" s="4" t="s">
        <v>91</v>
      </c>
      <c r="B30" s="93" t="s">
        <v>103</v>
      </c>
      <c r="C30" s="93"/>
      <c r="D30" s="37">
        <v>4334</v>
      </c>
      <c r="E30" s="5">
        <v>1</v>
      </c>
      <c r="F30" s="37">
        <f t="shared" si="25"/>
        <v>4334</v>
      </c>
      <c r="G30" s="37">
        <f t="shared" si="20"/>
        <v>480.35166666666669</v>
      </c>
      <c r="H30" s="37">
        <v>0</v>
      </c>
      <c r="I30" s="37">
        <f t="shared" si="26"/>
        <v>385.14813333333331</v>
      </c>
      <c r="J30" s="37">
        <f t="shared" si="22"/>
        <v>722.15274999999997</v>
      </c>
      <c r="K30" s="37">
        <v>0</v>
      </c>
      <c r="L30" s="38">
        <f t="shared" si="23"/>
        <v>450</v>
      </c>
      <c r="M30" s="38">
        <v>0</v>
      </c>
      <c r="N30" s="38">
        <f t="shared" si="27"/>
        <v>6371.6525499999998</v>
      </c>
      <c r="O30" s="38">
        <f t="shared" si="28"/>
        <v>38229.915300000001</v>
      </c>
    </row>
    <row r="31" spans="1:15" s="6" customFormat="1" ht="13.9" customHeight="1" x14ac:dyDescent="0.25">
      <c r="A31" s="4" t="s">
        <v>92</v>
      </c>
      <c r="B31" s="93" t="s">
        <v>107</v>
      </c>
      <c r="C31" s="93"/>
      <c r="D31" s="37">
        <v>2730</v>
      </c>
      <c r="E31" s="5">
        <v>1</v>
      </c>
      <c r="F31" s="37">
        <f t="shared" si="25"/>
        <v>2730</v>
      </c>
      <c r="G31" s="37">
        <f t="shared" si="20"/>
        <v>302.57499999999999</v>
      </c>
      <c r="H31" s="37">
        <v>0</v>
      </c>
      <c r="I31" s="37">
        <f t="shared" si="26"/>
        <v>242.60599999999999</v>
      </c>
      <c r="J31" s="37">
        <f t="shared" si="22"/>
        <v>454.88624999999996</v>
      </c>
      <c r="K31" s="37">
        <v>0</v>
      </c>
      <c r="L31" s="38">
        <f t="shared" si="23"/>
        <v>450</v>
      </c>
      <c r="M31" s="38">
        <v>0</v>
      </c>
      <c r="N31" s="38">
        <f t="shared" si="27"/>
        <v>4180.0672500000001</v>
      </c>
      <c r="O31" s="38">
        <f t="shared" si="28"/>
        <v>25080.4035</v>
      </c>
    </row>
    <row r="32" spans="1:15" s="6" customFormat="1" ht="13.9" customHeight="1" x14ac:dyDescent="0.25">
      <c r="A32" s="4" t="s">
        <v>93</v>
      </c>
      <c r="B32" s="93" t="s">
        <v>108</v>
      </c>
      <c r="C32" s="93"/>
      <c r="D32" s="37">
        <f t="shared" ref="D25:D33" si="29">(D15*0.05)+D15</f>
        <v>3360</v>
      </c>
      <c r="E32" s="5">
        <v>16</v>
      </c>
      <c r="F32" s="37">
        <f t="shared" si="25"/>
        <v>53760</v>
      </c>
      <c r="G32" s="37">
        <f t="shared" si="20"/>
        <v>5958.4000000000005</v>
      </c>
      <c r="H32" s="37">
        <v>0</v>
      </c>
      <c r="I32" s="37">
        <f t="shared" si="26"/>
        <v>4777.4720000000007</v>
      </c>
      <c r="J32" s="37">
        <f t="shared" si="22"/>
        <v>8957.76</v>
      </c>
      <c r="K32" s="37">
        <v>0</v>
      </c>
      <c r="L32" s="38">
        <f t="shared" si="23"/>
        <v>7200</v>
      </c>
      <c r="M32" s="38">
        <v>0</v>
      </c>
      <c r="N32" s="38">
        <f t="shared" si="27"/>
        <v>80653.631999999998</v>
      </c>
      <c r="O32" s="38">
        <f t="shared" si="28"/>
        <v>483921.79200000002</v>
      </c>
    </row>
    <row r="33" spans="1:15" s="6" customFormat="1" ht="13.9" customHeight="1" x14ac:dyDescent="0.25">
      <c r="A33" s="4" t="s">
        <v>94</v>
      </c>
      <c r="B33" s="93" t="s">
        <v>108</v>
      </c>
      <c r="C33" s="93"/>
      <c r="D33" s="37">
        <f t="shared" si="29"/>
        <v>2730</v>
      </c>
      <c r="E33" s="5">
        <v>11</v>
      </c>
      <c r="F33" s="37">
        <f>D33*E33</f>
        <v>30030</v>
      </c>
      <c r="G33" s="37">
        <f t="shared" ref="G33" si="30">((F33*0.33)+F33)/12</f>
        <v>3328.3250000000003</v>
      </c>
      <c r="H33" s="37">
        <v>0</v>
      </c>
      <c r="I33" s="37">
        <f t="shared" si="21"/>
        <v>2668.6659999999997</v>
      </c>
      <c r="J33" s="37">
        <f t="shared" si="22"/>
        <v>5003.7487499999997</v>
      </c>
      <c r="K33" s="37">
        <v>0</v>
      </c>
      <c r="L33" s="38">
        <f t="shared" si="23"/>
        <v>4950</v>
      </c>
      <c r="M33" s="38">
        <v>0</v>
      </c>
      <c r="N33" s="38">
        <f>SUM(F33:M33)</f>
        <v>45980.739749999993</v>
      </c>
      <c r="O33" s="38">
        <f t="shared" si="24"/>
        <v>275884.43849999993</v>
      </c>
    </row>
    <row r="34" spans="1:15" s="6" customFormat="1" ht="13.9" customHeight="1" x14ac:dyDescent="0.25">
      <c r="A34" s="4"/>
      <c r="B34" s="93"/>
      <c r="C34" s="93"/>
      <c r="D34" s="37">
        <f>(C18*0.05)+C18</f>
        <v>0</v>
      </c>
      <c r="E34" s="5"/>
      <c r="F34" s="37">
        <f>D34*E34</f>
        <v>0</v>
      </c>
      <c r="G34" s="37">
        <f t="shared" si="20"/>
        <v>0</v>
      </c>
      <c r="H34" s="37">
        <f t="shared" ref="H25:H34" si="31">F34/12</f>
        <v>0</v>
      </c>
      <c r="I34" s="37">
        <f t="shared" si="21"/>
        <v>0</v>
      </c>
      <c r="J34" s="37">
        <f t="shared" ref="J24:J34" si="32">SUM(F34:H34)*0.2</f>
        <v>0</v>
      </c>
      <c r="K34" s="37">
        <f t="shared" ref="K34" si="33">SUM(F34:H34)*0.01</f>
        <v>0</v>
      </c>
      <c r="L34" s="38">
        <f t="shared" ref="L34" si="34">(125*E34)</f>
        <v>0</v>
      </c>
      <c r="M34" s="38">
        <f>(100*E34)</f>
        <v>0</v>
      </c>
      <c r="N34" s="38">
        <f>SUM(F34:M34)</f>
        <v>0</v>
      </c>
      <c r="O34" s="38">
        <f t="shared" si="24"/>
        <v>0</v>
      </c>
    </row>
    <row r="35" spans="1:15" s="9" customFormat="1" ht="13.9" customHeight="1" x14ac:dyDescent="0.25">
      <c r="A35" s="94" t="s">
        <v>0</v>
      </c>
      <c r="B35" s="94"/>
      <c r="C35" s="94"/>
      <c r="D35" s="39">
        <f>SUM(D24:D34)</f>
        <v>47929</v>
      </c>
      <c r="E35" s="8"/>
      <c r="F35" s="39">
        <f t="shared" ref="F35:O35" si="35">SUM(F24:F34)</f>
        <v>125629</v>
      </c>
      <c r="G35" s="39">
        <f t="shared" si="35"/>
        <v>13923.880833333333</v>
      </c>
      <c r="H35" s="39">
        <f t="shared" si="35"/>
        <v>0</v>
      </c>
      <c r="I35" s="39">
        <f t="shared" si="35"/>
        <v>11164.230466666666</v>
      </c>
      <c r="J35" s="39">
        <f t="shared" si="35"/>
        <v>20932.930375</v>
      </c>
      <c r="K35" s="39">
        <f t="shared" si="35"/>
        <v>0</v>
      </c>
      <c r="L35" s="39">
        <f t="shared" si="35"/>
        <v>15750</v>
      </c>
      <c r="M35" s="39">
        <f t="shared" si="35"/>
        <v>0</v>
      </c>
      <c r="N35" s="39">
        <f t="shared" si="35"/>
        <v>187400.04167499999</v>
      </c>
      <c r="O35" s="96">
        <f t="shared" si="35"/>
        <v>1124400.2500499999</v>
      </c>
    </row>
    <row r="36" spans="1:15" s="9" customFormat="1" ht="13.9" customHeight="1" x14ac:dyDescent="0.25">
      <c r="A36" s="95" t="s">
        <v>83</v>
      </c>
      <c r="B36" s="95"/>
      <c r="C36" s="95"/>
      <c r="D36" s="40">
        <f>D35*6</f>
        <v>287574</v>
      </c>
      <c r="E36" s="27"/>
      <c r="F36" s="40">
        <f>F35*6</f>
        <v>753774</v>
      </c>
      <c r="G36" s="40">
        <f t="shared" ref="G36" si="36">G35*6</f>
        <v>83543.285000000003</v>
      </c>
      <c r="H36" s="40">
        <f t="shared" ref="H36" si="37">H35*6</f>
        <v>0</v>
      </c>
      <c r="I36" s="40">
        <f t="shared" ref="I36" si="38">I35*6</f>
        <v>66985.382799999992</v>
      </c>
      <c r="J36" s="40">
        <f t="shared" ref="J36" si="39">J35*6</f>
        <v>125597.58225000001</v>
      </c>
      <c r="K36" s="40">
        <f t="shared" ref="K36" si="40">K35*6</f>
        <v>0</v>
      </c>
      <c r="L36" s="40">
        <f t="shared" ref="L36" si="41">L35*6</f>
        <v>94500</v>
      </c>
      <c r="M36" s="40">
        <f t="shared" ref="M36" si="42">M35*6</f>
        <v>0</v>
      </c>
      <c r="N36" s="40">
        <f t="shared" ref="N36" si="43">N35*6</f>
        <v>1124400.2500499999</v>
      </c>
      <c r="O36" s="96"/>
    </row>
    <row r="38" spans="1:15" ht="14.25" x14ac:dyDescent="0.2">
      <c r="A38" s="97" t="s">
        <v>9</v>
      </c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</row>
    <row r="39" spans="1:15" s="2" customFormat="1" ht="14.25" customHeight="1" x14ac:dyDescent="0.25">
      <c r="A39" s="99" t="s">
        <v>84</v>
      </c>
      <c r="B39" s="99"/>
      <c r="C39" s="99"/>
      <c r="D39" s="99"/>
      <c r="E39" s="99"/>
      <c r="F39" s="99"/>
      <c r="G39" s="98" t="s">
        <v>4</v>
      </c>
      <c r="H39" s="98"/>
      <c r="I39" s="98" t="s">
        <v>11</v>
      </c>
      <c r="J39" s="98"/>
      <c r="K39" s="98"/>
      <c r="L39" s="100" t="s">
        <v>26</v>
      </c>
      <c r="M39" s="100"/>
      <c r="N39" s="98" t="s">
        <v>0</v>
      </c>
      <c r="O39" s="98"/>
    </row>
    <row r="40" spans="1:15" s="11" customFormat="1" ht="48" x14ac:dyDescent="0.25">
      <c r="A40" s="25" t="s">
        <v>8</v>
      </c>
      <c r="B40" s="25" t="s">
        <v>48</v>
      </c>
      <c r="C40" s="25" t="s">
        <v>3</v>
      </c>
      <c r="D40" s="25" t="s">
        <v>75</v>
      </c>
      <c r="E40" s="25" t="s">
        <v>28</v>
      </c>
      <c r="F40" s="25" t="s">
        <v>29</v>
      </c>
      <c r="G40" s="25" t="s">
        <v>5</v>
      </c>
      <c r="H40" s="25" t="s">
        <v>6</v>
      </c>
      <c r="I40" s="25" t="s">
        <v>24</v>
      </c>
      <c r="J40" s="25" t="s">
        <v>27</v>
      </c>
      <c r="K40" s="25" t="s">
        <v>25</v>
      </c>
      <c r="L40" s="26" t="s">
        <v>76</v>
      </c>
      <c r="M40" s="26" t="s">
        <v>30</v>
      </c>
      <c r="N40" s="98" t="s">
        <v>85</v>
      </c>
      <c r="O40" s="98"/>
    </row>
    <row r="41" spans="1:15" s="6" customFormat="1" ht="13.9" customHeight="1" x14ac:dyDescent="0.25">
      <c r="A41" s="4" t="s">
        <v>86</v>
      </c>
      <c r="B41" s="5"/>
      <c r="C41" s="43"/>
      <c r="D41" s="41">
        <f>(D7*6)+(D24*6)</f>
        <v>84930</v>
      </c>
      <c r="E41" s="5">
        <v>1</v>
      </c>
      <c r="F41" s="37">
        <f>D41*E41</f>
        <v>84930</v>
      </c>
      <c r="G41" s="43">
        <f t="shared" ref="G41:M42" si="44">(G7*6)+(G24*6)</f>
        <v>9413.0750000000007</v>
      </c>
      <c r="H41" s="43">
        <f t="shared" si="44"/>
        <v>0</v>
      </c>
      <c r="I41" s="43">
        <f t="shared" si="44"/>
        <v>7547.4460000000008</v>
      </c>
      <c r="J41" s="43">
        <f t="shared" si="44"/>
        <v>14151.45075</v>
      </c>
      <c r="K41" s="43">
        <f t="shared" si="44"/>
        <v>0</v>
      </c>
      <c r="L41" s="43">
        <f t="shared" si="44"/>
        <v>5220</v>
      </c>
      <c r="M41" s="43">
        <f t="shared" si="44"/>
        <v>0</v>
      </c>
      <c r="N41" s="90">
        <f>O7+O24</f>
        <v>121261.97175000001</v>
      </c>
      <c r="O41" s="90"/>
    </row>
    <row r="42" spans="1:15" s="6" customFormat="1" ht="13.9" customHeight="1" x14ac:dyDescent="0.25">
      <c r="A42" s="4" t="s">
        <v>87</v>
      </c>
      <c r="B42" s="5"/>
      <c r="C42" s="43"/>
      <c r="D42" s="41">
        <f t="shared" ref="D42:D50" si="45">(D8*6)+(D25*6)</f>
        <v>64488</v>
      </c>
      <c r="E42" s="5">
        <v>1</v>
      </c>
      <c r="F42" s="37">
        <f t="shared" ref="F42:F50" si="46">D42*E42</f>
        <v>64488</v>
      </c>
      <c r="G42" s="43">
        <f t="shared" si="44"/>
        <v>7152.0749999999998</v>
      </c>
      <c r="H42" s="43">
        <f t="shared" si="44"/>
        <v>0</v>
      </c>
      <c r="I42" s="43">
        <f t="shared" si="44"/>
        <v>5734.5660000000007</v>
      </c>
      <c r="J42" s="43">
        <f t="shared" si="44"/>
        <v>10752.311249999999</v>
      </c>
      <c r="K42" s="43">
        <f t="shared" si="44"/>
        <v>0</v>
      </c>
      <c r="L42" s="43">
        <f t="shared" si="44"/>
        <v>5220</v>
      </c>
      <c r="M42" s="43">
        <f t="shared" si="44"/>
        <v>0</v>
      </c>
      <c r="N42" s="90">
        <f>O8+O25</f>
        <v>93388.952250000002</v>
      </c>
      <c r="O42" s="90"/>
    </row>
    <row r="43" spans="1:15" s="6" customFormat="1" ht="13.9" customHeight="1" x14ac:dyDescent="0.25">
      <c r="A43" s="4" t="s">
        <v>88</v>
      </c>
      <c r="B43" s="5"/>
      <c r="C43" s="43"/>
      <c r="D43" s="41">
        <f t="shared" si="45"/>
        <v>64488</v>
      </c>
      <c r="E43" s="5">
        <v>1</v>
      </c>
      <c r="F43" s="37">
        <f t="shared" si="46"/>
        <v>64488</v>
      </c>
      <c r="G43" s="43">
        <f t="shared" ref="G43:M43" si="47">(G9*6)+(G26*6)</f>
        <v>7147.42</v>
      </c>
      <c r="H43" s="43">
        <f t="shared" si="47"/>
        <v>0</v>
      </c>
      <c r="I43" s="43">
        <f t="shared" si="47"/>
        <v>5730.8335999999999</v>
      </c>
      <c r="J43" s="43">
        <f t="shared" si="47"/>
        <v>10745.312999999998</v>
      </c>
      <c r="K43" s="43">
        <f t="shared" si="47"/>
        <v>0</v>
      </c>
      <c r="L43" s="43">
        <f t="shared" si="47"/>
        <v>5220</v>
      </c>
      <c r="M43" s="43">
        <f t="shared" si="47"/>
        <v>0</v>
      </c>
      <c r="N43" s="90">
        <f t="shared" ref="N43:N48" si="48">O9+O26</f>
        <v>93331.566600000006</v>
      </c>
      <c r="O43" s="90"/>
    </row>
    <row r="44" spans="1:15" s="6" customFormat="1" ht="13.9" customHeight="1" x14ac:dyDescent="0.25">
      <c r="A44" s="4" t="s">
        <v>95</v>
      </c>
      <c r="B44" s="5"/>
      <c r="C44" s="43"/>
      <c r="D44" s="41">
        <f t="shared" si="45"/>
        <v>64488</v>
      </c>
      <c r="E44" s="5">
        <v>1</v>
      </c>
      <c r="F44" s="37">
        <f t="shared" si="46"/>
        <v>64488</v>
      </c>
      <c r="G44" s="43">
        <f t="shared" ref="G44:M44" si="49">(G10*6)+(G27*6)</f>
        <v>7147.42</v>
      </c>
      <c r="H44" s="43">
        <f t="shared" si="49"/>
        <v>0</v>
      </c>
      <c r="I44" s="43">
        <f t="shared" si="49"/>
        <v>5730.8335999999999</v>
      </c>
      <c r="J44" s="43">
        <f t="shared" si="49"/>
        <v>10745.312999999998</v>
      </c>
      <c r="K44" s="43">
        <f t="shared" si="49"/>
        <v>0</v>
      </c>
      <c r="L44" s="43">
        <f t="shared" si="49"/>
        <v>5220</v>
      </c>
      <c r="M44" s="43">
        <f t="shared" si="49"/>
        <v>0</v>
      </c>
      <c r="N44" s="90">
        <f t="shared" si="48"/>
        <v>93331.566600000006</v>
      </c>
      <c r="O44" s="90"/>
    </row>
    <row r="45" spans="1:15" s="6" customFormat="1" ht="13.9" customHeight="1" x14ac:dyDescent="0.25">
      <c r="A45" s="4" t="s">
        <v>89</v>
      </c>
      <c r="B45" s="5"/>
      <c r="C45" s="43"/>
      <c r="D45" s="41">
        <f t="shared" si="45"/>
        <v>64488</v>
      </c>
      <c r="E45" s="5">
        <v>1</v>
      </c>
      <c r="F45" s="37">
        <f t="shared" si="46"/>
        <v>64488</v>
      </c>
      <c r="G45" s="43">
        <f t="shared" ref="G45:M45" si="50">(G11*6)+(G28*6)</f>
        <v>7147.42</v>
      </c>
      <c r="H45" s="43">
        <f t="shared" si="50"/>
        <v>0</v>
      </c>
      <c r="I45" s="43">
        <f t="shared" si="50"/>
        <v>5730.8335999999999</v>
      </c>
      <c r="J45" s="43">
        <f t="shared" si="50"/>
        <v>10745.312999999998</v>
      </c>
      <c r="K45" s="43">
        <f t="shared" si="50"/>
        <v>0</v>
      </c>
      <c r="L45" s="43">
        <f t="shared" si="50"/>
        <v>5220</v>
      </c>
      <c r="M45" s="43">
        <f t="shared" si="50"/>
        <v>0</v>
      </c>
      <c r="N45" s="90">
        <f t="shared" si="48"/>
        <v>93331.566600000006</v>
      </c>
      <c r="O45" s="90"/>
    </row>
    <row r="46" spans="1:15" s="6" customFormat="1" ht="13.9" customHeight="1" x14ac:dyDescent="0.25">
      <c r="A46" s="4" t="s">
        <v>90</v>
      </c>
      <c r="B46" s="5"/>
      <c r="C46" s="43"/>
      <c r="D46" s="41">
        <f t="shared" si="45"/>
        <v>64488</v>
      </c>
      <c r="E46" s="5">
        <v>1</v>
      </c>
      <c r="F46" s="37">
        <f t="shared" si="46"/>
        <v>64488</v>
      </c>
      <c r="G46" s="43">
        <f t="shared" ref="G46:M46" si="51">(G12*6)+(G29*6)</f>
        <v>7147.42</v>
      </c>
      <c r="H46" s="43">
        <f t="shared" si="51"/>
        <v>0</v>
      </c>
      <c r="I46" s="43">
        <f t="shared" si="51"/>
        <v>5730.8335999999999</v>
      </c>
      <c r="J46" s="43">
        <f t="shared" si="51"/>
        <v>10745.312999999998</v>
      </c>
      <c r="K46" s="43">
        <f t="shared" si="51"/>
        <v>0</v>
      </c>
      <c r="L46" s="43">
        <f t="shared" si="51"/>
        <v>5220</v>
      </c>
      <c r="M46" s="43">
        <f t="shared" si="51"/>
        <v>0</v>
      </c>
      <c r="N46" s="90">
        <f t="shared" si="48"/>
        <v>93331.566600000006</v>
      </c>
      <c r="O46" s="90"/>
    </row>
    <row r="47" spans="1:15" s="6" customFormat="1" ht="13.9" customHeight="1" x14ac:dyDescent="0.25">
      <c r="A47" s="4" t="s">
        <v>91</v>
      </c>
      <c r="B47" s="5"/>
      <c r="C47" s="43"/>
      <c r="D47" s="41">
        <f t="shared" si="45"/>
        <v>50772</v>
      </c>
      <c r="E47" s="5">
        <v>1</v>
      </c>
      <c r="F47" s="37">
        <f t="shared" si="46"/>
        <v>50772</v>
      </c>
      <c r="G47" s="43">
        <f t="shared" ref="G47:M47" si="52">(G13*6)+(G30*6)</f>
        <v>5627.23</v>
      </c>
      <c r="H47" s="43">
        <f t="shared" si="52"/>
        <v>0</v>
      </c>
      <c r="I47" s="43">
        <f t="shared" si="52"/>
        <v>4511.9384</v>
      </c>
      <c r="J47" s="43">
        <f t="shared" si="52"/>
        <v>8459.8845000000001</v>
      </c>
      <c r="K47" s="43">
        <f t="shared" si="52"/>
        <v>0</v>
      </c>
      <c r="L47" s="43">
        <f t="shared" si="52"/>
        <v>5220</v>
      </c>
      <c r="M47" s="43">
        <f t="shared" si="52"/>
        <v>0</v>
      </c>
      <c r="N47" s="90">
        <f t="shared" si="48"/>
        <v>74591.05290000001</v>
      </c>
      <c r="O47" s="90"/>
    </row>
    <row r="48" spans="1:15" s="6" customFormat="1" ht="13.9" customHeight="1" x14ac:dyDescent="0.25">
      <c r="A48" s="4" t="s">
        <v>92</v>
      </c>
      <c r="B48" s="5"/>
      <c r="C48" s="43"/>
      <c r="D48" s="41">
        <f t="shared" si="45"/>
        <v>31980</v>
      </c>
      <c r="E48" s="5">
        <v>1</v>
      </c>
      <c r="F48" s="37">
        <f t="shared" si="46"/>
        <v>31980</v>
      </c>
      <c r="G48" s="43">
        <f t="shared" ref="G48:M48" si="53">(G14*6)+(G31*6)</f>
        <v>3544.45</v>
      </c>
      <c r="H48" s="43">
        <f t="shared" si="53"/>
        <v>0</v>
      </c>
      <c r="I48" s="43">
        <f t="shared" si="53"/>
        <v>2841.9560000000001</v>
      </c>
      <c r="J48" s="43">
        <f t="shared" si="53"/>
        <v>5328.6674999999996</v>
      </c>
      <c r="K48" s="43">
        <f t="shared" si="53"/>
        <v>0</v>
      </c>
      <c r="L48" s="43">
        <f t="shared" si="53"/>
        <v>5220</v>
      </c>
      <c r="M48" s="43">
        <f t="shared" si="53"/>
        <v>0</v>
      </c>
      <c r="N48" s="90">
        <f t="shared" si="48"/>
        <v>48915.073499999999</v>
      </c>
      <c r="O48" s="90"/>
    </row>
    <row r="49" spans="1:15" s="6" customFormat="1" ht="13.9" customHeight="1" x14ac:dyDescent="0.25">
      <c r="A49" s="4" t="s">
        <v>93</v>
      </c>
      <c r="B49" s="5"/>
      <c r="C49" s="43"/>
      <c r="D49" s="41">
        <f t="shared" si="45"/>
        <v>39360</v>
      </c>
      <c r="E49" s="5">
        <v>16</v>
      </c>
      <c r="F49" s="37">
        <f t="shared" si="46"/>
        <v>629760</v>
      </c>
      <c r="G49" s="43">
        <f t="shared" ref="G49:M49" si="54">(G16*6)+(G26*6)</f>
        <v>22679.825000000001</v>
      </c>
      <c r="H49" s="43">
        <f t="shared" si="54"/>
        <v>0</v>
      </c>
      <c r="I49" s="43">
        <f t="shared" si="54"/>
        <v>18184.786</v>
      </c>
      <c r="J49" s="43">
        <f t="shared" si="54"/>
        <v>34096.473749999997</v>
      </c>
      <c r="K49" s="43">
        <f t="shared" si="54"/>
        <v>0</v>
      </c>
      <c r="L49" s="43">
        <f t="shared" si="54"/>
        <v>30420</v>
      </c>
      <c r="M49" s="43">
        <f t="shared" si="54"/>
        <v>0</v>
      </c>
      <c r="N49" s="90">
        <f>O15+O32</f>
        <v>943976.83199999994</v>
      </c>
      <c r="O49" s="90"/>
    </row>
    <row r="50" spans="1:15" s="6" customFormat="1" ht="13.9" customHeight="1" x14ac:dyDescent="0.25">
      <c r="A50" s="4" t="s">
        <v>94</v>
      </c>
      <c r="B50" s="5"/>
      <c r="C50" s="43"/>
      <c r="D50" s="41">
        <f t="shared" si="45"/>
        <v>31980</v>
      </c>
      <c r="E50" s="5"/>
      <c r="F50" s="37">
        <f t="shared" si="46"/>
        <v>0</v>
      </c>
      <c r="G50" s="43">
        <f t="shared" ref="G50:M51" si="55">(G17*6)+(G33*6)</f>
        <v>19969.95</v>
      </c>
      <c r="H50" s="43">
        <f t="shared" si="55"/>
        <v>0</v>
      </c>
      <c r="I50" s="43">
        <f t="shared" si="55"/>
        <v>16011.995999999999</v>
      </c>
      <c r="J50" s="43">
        <f t="shared" si="55"/>
        <v>30022.4925</v>
      </c>
      <c r="K50" s="43">
        <f t="shared" si="55"/>
        <v>0</v>
      </c>
      <c r="L50" s="43">
        <f t="shared" si="55"/>
        <v>29700</v>
      </c>
      <c r="M50" s="43">
        <f t="shared" si="55"/>
        <v>0</v>
      </c>
      <c r="N50" s="90">
        <f>O16+O33</f>
        <v>538065.80849999993</v>
      </c>
      <c r="O50" s="90"/>
    </row>
    <row r="51" spans="1:15" s="6" customFormat="1" ht="13.9" customHeight="1" x14ac:dyDescent="0.25">
      <c r="A51" s="4"/>
      <c r="B51" s="7"/>
      <c r="C51" s="43"/>
      <c r="D51" s="41"/>
      <c r="E51" s="5"/>
      <c r="F51" s="37">
        <f t="shared" ref="F51" si="56">C51*E51</f>
        <v>0</v>
      </c>
      <c r="G51" s="43">
        <f t="shared" si="55"/>
        <v>0</v>
      </c>
      <c r="H51" s="43">
        <f t="shared" si="55"/>
        <v>0</v>
      </c>
      <c r="I51" s="43">
        <f t="shared" si="55"/>
        <v>0</v>
      </c>
      <c r="J51" s="43">
        <f t="shared" si="55"/>
        <v>0</v>
      </c>
      <c r="K51" s="43">
        <f t="shared" si="55"/>
        <v>0</v>
      </c>
      <c r="L51" s="43">
        <f t="shared" si="55"/>
        <v>0</v>
      </c>
      <c r="M51" s="43">
        <f t="shared" si="55"/>
        <v>0</v>
      </c>
      <c r="N51" s="90">
        <f>O18+O34</f>
        <v>0</v>
      </c>
      <c r="O51" s="90"/>
    </row>
    <row r="52" spans="1:15" s="9" customFormat="1" ht="13.9" customHeight="1" x14ac:dyDescent="0.25">
      <c r="A52" s="91" t="s">
        <v>79</v>
      </c>
      <c r="B52" s="92"/>
      <c r="C52" s="40"/>
      <c r="D52" s="40">
        <f>SUM(D41:D51)</f>
        <v>561462</v>
      </c>
      <c r="E52" s="27"/>
      <c r="F52" s="40">
        <f t="shared" ref="F52:M52" si="57">SUM(F41:F51)</f>
        <v>1119882</v>
      </c>
      <c r="G52" s="40">
        <f t="shared" si="57"/>
        <v>96976.284999999989</v>
      </c>
      <c r="H52" s="40">
        <f t="shared" si="57"/>
        <v>0</v>
      </c>
      <c r="I52" s="40">
        <f t="shared" si="57"/>
        <v>77756.022799999992</v>
      </c>
      <c r="J52" s="40">
        <f t="shared" si="57"/>
        <v>145792.53224999996</v>
      </c>
      <c r="K52" s="40">
        <f t="shared" si="57"/>
        <v>0</v>
      </c>
      <c r="L52" s="40">
        <f t="shared" si="57"/>
        <v>101880</v>
      </c>
      <c r="M52" s="40">
        <f t="shared" si="57"/>
        <v>0</v>
      </c>
      <c r="N52" s="96">
        <f>SUM(N41:N51)</f>
        <v>2193525.9572999999</v>
      </c>
      <c r="O52" s="96"/>
    </row>
    <row r="53" spans="1:15" x14ac:dyDescent="0.2">
      <c r="A53" s="12"/>
      <c r="B53" s="13"/>
      <c r="C53" s="14"/>
      <c r="E53" s="13"/>
      <c r="F53" s="14"/>
    </row>
    <row r="54" spans="1:15" s="1" customFormat="1" ht="12.75" x14ac:dyDescent="0.2">
      <c r="A54" s="15"/>
      <c r="B54" s="16"/>
      <c r="C54" s="17"/>
      <c r="D54" s="17"/>
      <c r="E54" s="16"/>
      <c r="F54" s="17"/>
      <c r="L54" s="17"/>
      <c r="M54" s="17"/>
    </row>
    <row r="55" spans="1:15" s="1" customFormat="1" ht="12.75" x14ac:dyDescent="0.2">
      <c r="B55" s="18"/>
      <c r="E55" s="18"/>
      <c r="H55" s="17"/>
      <c r="L55" s="17"/>
      <c r="M55" s="17"/>
    </row>
    <row r="56" spans="1:15" s="1" customFormat="1" ht="12.75" x14ac:dyDescent="0.2">
      <c r="B56" s="18"/>
      <c r="E56" s="18"/>
      <c r="L56" s="17"/>
      <c r="M56" s="17"/>
    </row>
    <row r="57" spans="1:15" ht="24.75" customHeight="1" x14ac:dyDescent="0.2">
      <c r="A57" s="102"/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</row>
    <row r="58" spans="1:15" ht="12.75" x14ac:dyDescent="0.2">
      <c r="A58" s="1"/>
    </row>
    <row r="59" spans="1:15" ht="12.75" x14ac:dyDescent="0.2">
      <c r="A59" s="1"/>
    </row>
  </sheetData>
  <mergeCells count="51">
    <mergeCell ref="A3:O3"/>
    <mergeCell ref="A1:O1"/>
    <mergeCell ref="L5:M5"/>
    <mergeCell ref="N5:O5"/>
    <mergeCell ref="O19:O20"/>
    <mergeCell ref="A5:F5"/>
    <mergeCell ref="G5:H5"/>
    <mergeCell ref="I5:K5"/>
    <mergeCell ref="A20:B20"/>
    <mergeCell ref="A19:B19"/>
    <mergeCell ref="B32:C32"/>
    <mergeCell ref="N43:O43"/>
    <mergeCell ref="N44:O44"/>
    <mergeCell ref="N45:O45"/>
    <mergeCell ref="A57:O57"/>
    <mergeCell ref="O35:O36"/>
    <mergeCell ref="B27:C27"/>
    <mergeCell ref="B28:C28"/>
    <mergeCell ref="B29:C29"/>
    <mergeCell ref="B30:C30"/>
    <mergeCell ref="B31:C31"/>
    <mergeCell ref="N22:O22"/>
    <mergeCell ref="B23:C23"/>
    <mergeCell ref="B24:C24"/>
    <mergeCell ref="B25:C25"/>
    <mergeCell ref="B26:C26"/>
    <mergeCell ref="A22:F22"/>
    <mergeCell ref="G22:H22"/>
    <mergeCell ref="L22:M22"/>
    <mergeCell ref="I22:K22"/>
    <mergeCell ref="B33:C33"/>
    <mergeCell ref="B34:C34"/>
    <mergeCell ref="A35:C35"/>
    <mergeCell ref="A36:C36"/>
    <mergeCell ref="N52:O52"/>
    <mergeCell ref="A38:O38"/>
    <mergeCell ref="I39:K39"/>
    <mergeCell ref="A39:F39"/>
    <mergeCell ref="G39:H39"/>
    <mergeCell ref="N50:O50"/>
    <mergeCell ref="L39:M39"/>
    <mergeCell ref="N39:O39"/>
    <mergeCell ref="N40:O40"/>
    <mergeCell ref="N41:O41"/>
    <mergeCell ref="N42:O42"/>
    <mergeCell ref="N49:O49"/>
    <mergeCell ref="N46:O46"/>
    <mergeCell ref="N47:O47"/>
    <mergeCell ref="N48:O48"/>
    <mergeCell ref="N51:O51"/>
    <mergeCell ref="A52:B5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headerFooter>
    <oddFooter>&amp;R&amp;8&amp;P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  <pageSetUpPr fitToPage="1"/>
  </sheetPr>
  <dimension ref="A1:D90"/>
  <sheetViews>
    <sheetView workbookViewId="0">
      <selection activeCell="B9" sqref="B9"/>
    </sheetView>
  </sheetViews>
  <sheetFormatPr defaultColWidth="8.85546875" defaultRowHeight="12.75" x14ac:dyDescent="0.25"/>
  <cols>
    <col min="1" max="1" width="21.140625" style="31" customWidth="1"/>
    <col min="2" max="2" width="40.140625" style="31" customWidth="1"/>
    <col min="3" max="3" width="20.7109375" style="67" customWidth="1"/>
    <col min="4" max="4" width="20.7109375" style="68" customWidth="1"/>
    <col min="5" max="16384" width="8.85546875" style="31"/>
  </cols>
  <sheetData>
    <row r="1" spans="1:4" ht="46.5" customHeight="1" x14ac:dyDescent="0.25">
      <c r="A1" s="74"/>
      <c r="B1" s="74"/>
      <c r="C1" s="74"/>
      <c r="D1" s="74"/>
    </row>
    <row r="3" spans="1:4" ht="30" customHeight="1" x14ac:dyDescent="0.25">
      <c r="A3" s="75" t="s">
        <v>32</v>
      </c>
      <c r="B3" s="75"/>
      <c r="C3" s="75"/>
      <c r="D3" s="75"/>
    </row>
    <row r="4" spans="1:4" x14ac:dyDescent="0.25">
      <c r="A4" s="44" t="s">
        <v>1</v>
      </c>
      <c r="B4" s="44"/>
      <c r="C4" s="60"/>
      <c r="D4" s="60"/>
    </row>
    <row r="5" spans="1:4" s="28" customFormat="1" x14ac:dyDescent="0.25">
      <c r="A5" s="110" t="s">
        <v>57</v>
      </c>
      <c r="B5" s="114" t="s">
        <v>2</v>
      </c>
      <c r="C5" s="112" t="s">
        <v>15</v>
      </c>
      <c r="D5" s="112"/>
    </row>
    <row r="6" spans="1:4" s="28" customFormat="1" x14ac:dyDescent="0.25">
      <c r="A6" s="111"/>
      <c r="B6" s="114"/>
      <c r="C6" s="35" t="s">
        <v>13</v>
      </c>
      <c r="D6" s="35" t="s">
        <v>14</v>
      </c>
    </row>
    <row r="7" spans="1:4" x14ac:dyDescent="0.25">
      <c r="A7" s="70" t="s">
        <v>16</v>
      </c>
      <c r="B7" s="61" t="s">
        <v>61</v>
      </c>
      <c r="C7" s="62"/>
      <c r="D7" s="57">
        <f>C7*12</f>
        <v>0</v>
      </c>
    </row>
    <row r="8" spans="1:4" x14ac:dyDescent="0.25">
      <c r="A8" s="70"/>
      <c r="B8" s="46" t="s">
        <v>96</v>
      </c>
      <c r="C8" s="62">
        <v>0</v>
      </c>
      <c r="D8" s="57">
        <f t="shared" ref="D8:D11" si="0">C8*12</f>
        <v>0</v>
      </c>
    </row>
    <row r="9" spans="1:4" x14ac:dyDescent="0.25">
      <c r="A9" s="70"/>
      <c r="B9" s="63"/>
      <c r="C9" s="64"/>
      <c r="D9" s="57">
        <f>C9*12</f>
        <v>0</v>
      </c>
    </row>
    <row r="10" spans="1:4" x14ac:dyDescent="0.25">
      <c r="A10" s="70"/>
      <c r="B10" s="63"/>
      <c r="C10" s="64"/>
      <c r="D10" s="57">
        <f>C10*12</f>
        <v>0</v>
      </c>
    </row>
    <row r="11" spans="1:4" x14ac:dyDescent="0.25">
      <c r="A11" s="70"/>
      <c r="B11" s="63"/>
      <c r="C11" s="64"/>
      <c r="D11" s="57">
        <f t="shared" si="0"/>
        <v>0</v>
      </c>
    </row>
    <row r="12" spans="1:4" s="65" customFormat="1" x14ac:dyDescent="0.25">
      <c r="A12" s="69" t="s">
        <v>0</v>
      </c>
      <c r="B12" s="69"/>
      <c r="C12" s="59">
        <v>0</v>
      </c>
      <c r="D12" s="59">
        <f>SUM(D7:D11)</f>
        <v>0</v>
      </c>
    </row>
    <row r="14" spans="1:4" s="28" customFormat="1" x14ac:dyDescent="0.25">
      <c r="A14" s="110" t="s">
        <v>57</v>
      </c>
      <c r="B14" s="110" t="s">
        <v>2</v>
      </c>
      <c r="C14" s="112" t="s">
        <v>15</v>
      </c>
      <c r="D14" s="112"/>
    </row>
    <row r="15" spans="1:4" s="28" customFormat="1" x14ac:dyDescent="0.25">
      <c r="A15" s="111"/>
      <c r="B15" s="111"/>
      <c r="C15" s="34" t="s">
        <v>13</v>
      </c>
      <c r="D15" s="34" t="s">
        <v>14</v>
      </c>
    </row>
    <row r="16" spans="1:4" x14ac:dyDescent="0.25">
      <c r="A16" s="108" t="s">
        <v>17</v>
      </c>
      <c r="B16" s="46" t="s">
        <v>97</v>
      </c>
      <c r="C16" s="62">
        <v>0</v>
      </c>
      <c r="D16" s="57">
        <f t="shared" ref="D16:D24" si="1">C16*12</f>
        <v>0</v>
      </c>
    </row>
    <row r="17" spans="1:4" x14ac:dyDescent="0.25">
      <c r="A17" s="109"/>
      <c r="B17" s="46" t="s">
        <v>33</v>
      </c>
      <c r="C17" s="62">
        <v>0</v>
      </c>
      <c r="D17" s="57">
        <f t="shared" si="1"/>
        <v>0</v>
      </c>
    </row>
    <row r="18" spans="1:4" ht="25.5" x14ac:dyDescent="0.25">
      <c r="A18" s="109"/>
      <c r="B18" s="66" t="s">
        <v>34</v>
      </c>
      <c r="C18" s="62">
        <v>0</v>
      </c>
      <c r="D18" s="57">
        <f t="shared" si="1"/>
        <v>0</v>
      </c>
    </row>
    <row r="19" spans="1:4" ht="25.5" x14ac:dyDescent="0.25">
      <c r="A19" s="109"/>
      <c r="B19" s="66" t="s">
        <v>47</v>
      </c>
      <c r="C19" s="62">
        <v>0</v>
      </c>
      <c r="D19" s="57">
        <f t="shared" si="1"/>
        <v>0</v>
      </c>
    </row>
    <row r="20" spans="1:4" ht="36" x14ac:dyDescent="0.25">
      <c r="A20" s="109"/>
      <c r="B20" s="66" t="s">
        <v>78</v>
      </c>
      <c r="C20" s="62">
        <v>0</v>
      </c>
      <c r="D20" s="57">
        <f t="shared" si="1"/>
        <v>0</v>
      </c>
    </row>
    <row r="21" spans="1:4" x14ac:dyDescent="0.25">
      <c r="A21" s="109"/>
      <c r="B21" s="66" t="s">
        <v>98</v>
      </c>
      <c r="C21" s="62">
        <v>0</v>
      </c>
      <c r="D21" s="57">
        <f t="shared" si="1"/>
        <v>0</v>
      </c>
    </row>
    <row r="22" spans="1:4" x14ac:dyDescent="0.25">
      <c r="A22" s="109"/>
      <c r="B22" s="66" t="s">
        <v>99</v>
      </c>
      <c r="C22" s="62">
        <v>0</v>
      </c>
      <c r="D22" s="57">
        <f t="shared" si="1"/>
        <v>0</v>
      </c>
    </row>
    <row r="23" spans="1:4" x14ac:dyDescent="0.25">
      <c r="A23" s="109"/>
      <c r="B23" s="66"/>
      <c r="C23" s="62"/>
      <c r="D23" s="57">
        <f t="shared" si="1"/>
        <v>0</v>
      </c>
    </row>
    <row r="24" spans="1:4" x14ac:dyDescent="0.25">
      <c r="A24" s="109"/>
      <c r="B24" s="46"/>
      <c r="C24" s="62"/>
      <c r="D24" s="57">
        <f t="shared" si="1"/>
        <v>0</v>
      </c>
    </row>
    <row r="25" spans="1:4" s="65" customFormat="1" x14ac:dyDescent="0.25">
      <c r="A25" s="69" t="s">
        <v>0</v>
      </c>
      <c r="B25" s="69"/>
      <c r="C25" s="59">
        <v>0</v>
      </c>
      <c r="D25" s="58">
        <f>SUM(D16:D24)</f>
        <v>0</v>
      </c>
    </row>
    <row r="27" spans="1:4" s="28" customFormat="1" x14ac:dyDescent="0.25">
      <c r="A27" s="110" t="s">
        <v>57</v>
      </c>
      <c r="B27" s="110" t="s">
        <v>2</v>
      </c>
      <c r="C27" s="112" t="s">
        <v>15</v>
      </c>
      <c r="D27" s="112"/>
    </row>
    <row r="28" spans="1:4" s="28" customFormat="1" x14ac:dyDescent="0.25">
      <c r="A28" s="111"/>
      <c r="B28" s="111"/>
      <c r="C28" s="34" t="s">
        <v>13</v>
      </c>
      <c r="D28" s="34" t="s">
        <v>14</v>
      </c>
    </row>
    <row r="29" spans="1:4" x14ac:dyDescent="0.25">
      <c r="A29" s="108" t="s">
        <v>23</v>
      </c>
      <c r="B29" s="29" t="s">
        <v>35</v>
      </c>
      <c r="C29" s="30">
        <v>0</v>
      </c>
      <c r="D29" s="36">
        <f>C29*12</f>
        <v>0</v>
      </c>
    </row>
    <row r="30" spans="1:4" x14ac:dyDescent="0.25">
      <c r="A30" s="109"/>
      <c r="B30" s="29" t="s">
        <v>36</v>
      </c>
      <c r="C30" s="30"/>
      <c r="D30" s="36">
        <f t="shared" ref="D30:D36" si="2">C30*12</f>
        <v>0</v>
      </c>
    </row>
    <row r="31" spans="1:4" x14ac:dyDescent="0.25">
      <c r="A31" s="109"/>
      <c r="B31" s="29" t="s">
        <v>37</v>
      </c>
      <c r="C31" s="30">
        <v>0</v>
      </c>
      <c r="D31" s="36">
        <f t="shared" si="2"/>
        <v>0</v>
      </c>
    </row>
    <row r="32" spans="1:4" ht="25.5" x14ac:dyDescent="0.25">
      <c r="A32" s="109"/>
      <c r="B32" s="32" t="s">
        <v>46</v>
      </c>
      <c r="C32" s="30">
        <v>0</v>
      </c>
      <c r="D32" s="36">
        <f t="shared" si="2"/>
        <v>0</v>
      </c>
    </row>
    <row r="33" spans="1:4" x14ac:dyDescent="0.25">
      <c r="A33" s="109"/>
      <c r="B33" s="32" t="s">
        <v>100</v>
      </c>
      <c r="C33" s="30">
        <v>0</v>
      </c>
      <c r="D33" s="36">
        <f t="shared" si="2"/>
        <v>0</v>
      </c>
    </row>
    <row r="34" spans="1:4" ht="25.5" x14ac:dyDescent="0.25">
      <c r="A34" s="109"/>
      <c r="B34" s="32" t="s">
        <v>101</v>
      </c>
      <c r="C34" s="30">
        <v>0</v>
      </c>
      <c r="D34" s="36">
        <f t="shared" si="2"/>
        <v>0</v>
      </c>
    </row>
    <row r="35" spans="1:4" x14ac:dyDescent="0.25">
      <c r="A35" s="109"/>
      <c r="B35" s="32"/>
      <c r="C35" s="30"/>
      <c r="D35" s="36">
        <f t="shared" si="2"/>
        <v>0</v>
      </c>
    </row>
    <row r="36" spans="1:4" x14ac:dyDescent="0.25">
      <c r="A36" s="109"/>
      <c r="B36" s="32"/>
      <c r="C36" s="30"/>
      <c r="D36" s="36">
        <f t="shared" si="2"/>
        <v>0</v>
      </c>
    </row>
    <row r="37" spans="1:4" s="65" customFormat="1" x14ac:dyDescent="0.25">
      <c r="A37" s="69" t="s">
        <v>0</v>
      </c>
      <c r="B37" s="69"/>
      <c r="C37" s="59">
        <v>0</v>
      </c>
      <c r="D37" s="59">
        <f>SUM(D29:D36)</f>
        <v>0</v>
      </c>
    </row>
    <row r="39" spans="1:4" s="28" customFormat="1" x14ac:dyDescent="0.25">
      <c r="A39" s="110" t="s">
        <v>57</v>
      </c>
      <c r="B39" s="110" t="s">
        <v>2</v>
      </c>
      <c r="C39" s="112" t="s">
        <v>15</v>
      </c>
      <c r="D39" s="112"/>
    </row>
    <row r="40" spans="1:4" s="28" customFormat="1" x14ac:dyDescent="0.25">
      <c r="A40" s="111"/>
      <c r="B40" s="111"/>
      <c r="C40" s="34" t="s">
        <v>13</v>
      </c>
      <c r="D40" s="34" t="s">
        <v>14</v>
      </c>
    </row>
    <row r="41" spans="1:4" x14ac:dyDescent="0.25">
      <c r="A41" s="109" t="s">
        <v>38</v>
      </c>
      <c r="B41" s="63" t="s">
        <v>39</v>
      </c>
      <c r="C41" s="62"/>
      <c r="D41" s="57">
        <f t="shared" ref="D41:D47" si="3">C41*12</f>
        <v>0</v>
      </c>
    </row>
    <row r="42" spans="1:4" ht="25.5" x14ac:dyDescent="0.25">
      <c r="A42" s="109"/>
      <c r="B42" s="63" t="s">
        <v>40</v>
      </c>
      <c r="C42" s="62"/>
      <c r="D42" s="57">
        <f t="shared" si="3"/>
        <v>0</v>
      </c>
    </row>
    <row r="43" spans="1:4" x14ac:dyDescent="0.25">
      <c r="A43" s="109"/>
      <c r="B43" s="63"/>
      <c r="C43" s="62"/>
      <c r="D43" s="57">
        <f t="shared" si="3"/>
        <v>0</v>
      </c>
    </row>
    <row r="44" spans="1:4" x14ac:dyDescent="0.25">
      <c r="A44" s="109"/>
      <c r="B44" s="63"/>
      <c r="C44" s="62"/>
      <c r="D44" s="57">
        <f t="shared" si="3"/>
        <v>0</v>
      </c>
    </row>
    <row r="45" spans="1:4" x14ac:dyDescent="0.25">
      <c r="A45" s="109"/>
      <c r="B45" s="63"/>
      <c r="C45" s="62"/>
      <c r="D45" s="57">
        <f t="shared" si="3"/>
        <v>0</v>
      </c>
    </row>
    <row r="46" spans="1:4" x14ac:dyDescent="0.25">
      <c r="A46" s="109"/>
      <c r="B46" s="63"/>
      <c r="C46" s="62"/>
      <c r="D46" s="57">
        <f t="shared" si="3"/>
        <v>0</v>
      </c>
    </row>
    <row r="47" spans="1:4" ht="13.9" customHeight="1" x14ac:dyDescent="0.25">
      <c r="A47" s="113"/>
      <c r="B47" s="63"/>
      <c r="C47" s="64"/>
      <c r="D47" s="57">
        <f t="shared" si="3"/>
        <v>0</v>
      </c>
    </row>
    <row r="48" spans="1:4" s="65" customFormat="1" x14ac:dyDescent="0.25">
      <c r="A48" s="69" t="s">
        <v>0</v>
      </c>
      <c r="B48" s="69"/>
      <c r="C48" s="59">
        <f>SUM(C41:C47)</f>
        <v>0</v>
      </c>
      <c r="D48" s="59">
        <f>SUM(D41:D47)</f>
        <v>0</v>
      </c>
    </row>
    <row r="50" spans="1:4" s="28" customFormat="1" x14ac:dyDescent="0.25">
      <c r="A50" s="110" t="s">
        <v>57</v>
      </c>
      <c r="B50" s="110" t="s">
        <v>2</v>
      </c>
      <c r="C50" s="112" t="s">
        <v>15</v>
      </c>
      <c r="D50" s="112"/>
    </row>
    <row r="51" spans="1:4" s="28" customFormat="1" x14ac:dyDescent="0.25">
      <c r="A51" s="111"/>
      <c r="B51" s="111"/>
      <c r="C51" s="34" t="s">
        <v>13</v>
      </c>
      <c r="D51" s="34" t="s">
        <v>14</v>
      </c>
    </row>
    <row r="52" spans="1:4" x14ac:dyDescent="0.25">
      <c r="A52" s="108" t="s">
        <v>18</v>
      </c>
      <c r="B52" s="61" t="s">
        <v>19</v>
      </c>
      <c r="C52" s="62">
        <v>0</v>
      </c>
      <c r="D52" s="57">
        <f>C52*12</f>
        <v>0</v>
      </c>
    </row>
    <row r="53" spans="1:4" x14ac:dyDescent="0.25">
      <c r="A53" s="109"/>
      <c r="B53" s="61" t="s">
        <v>41</v>
      </c>
      <c r="C53" s="62">
        <v>0</v>
      </c>
      <c r="D53" s="57">
        <f t="shared" ref="D53:D60" si="4">C53*12</f>
        <v>0</v>
      </c>
    </row>
    <row r="54" spans="1:4" x14ac:dyDescent="0.25">
      <c r="A54" s="109"/>
      <c r="B54" s="61" t="s">
        <v>20</v>
      </c>
      <c r="C54" s="62">
        <v>0</v>
      </c>
      <c r="D54" s="57">
        <f t="shared" si="4"/>
        <v>0</v>
      </c>
    </row>
    <row r="55" spans="1:4" x14ac:dyDescent="0.25">
      <c r="A55" s="109"/>
      <c r="B55" s="63" t="s">
        <v>21</v>
      </c>
      <c r="C55" s="62"/>
      <c r="D55" s="57">
        <f t="shared" si="4"/>
        <v>0</v>
      </c>
    </row>
    <row r="56" spans="1:4" x14ac:dyDescent="0.25">
      <c r="A56" s="109"/>
      <c r="B56" s="63"/>
      <c r="C56" s="62"/>
      <c r="D56" s="57">
        <f t="shared" si="4"/>
        <v>0</v>
      </c>
    </row>
    <row r="57" spans="1:4" x14ac:dyDescent="0.25">
      <c r="A57" s="109"/>
      <c r="B57" s="63"/>
      <c r="C57" s="62"/>
      <c r="D57" s="57">
        <f t="shared" si="4"/>
        <v>0</v>
      </c>
    </row>
    <row r="58" spans="1:4" x14ac:dyDescent="0.25">
      <c r="A58" s="109"/>
      <c r="B58" s="63"/>
      <c r="C58" s="62"/>
      <c r="D58" s="57">
        <f t="shared" si="4"/>
        <v>0</v>
      </c>
    </row>
    <row r="59" spans="1:4" x14ac:dyDescent="0.25">
      <c r="A59" s="109"/>
      <c r="B59" s="63"/>
      <c r="C59" s="62"/>
      <c r="D59" s="57">
        <f t="shared" si="4"/>
        <v>0</v>
      </c>
    </row>
    <row r="60" spans="1:4" ht="13.9" customHeight="1" x14ac:dyDescent="0.25">
      <c r="A60" s="113"/>
      <c r="B60" s="63"/>
      <c r="C60" s="64"/>
      <c r="D60" s="57">
        <f t="shared" si="4"/>
        <v>0</v>
      </c>
    </row>
    <row r="61" spans="1:4" s="65" customFormat="1" x14ac:dyDescent="0.25">
      <c r="A61" s="69" t="s">
        <v>0</v>
      </c>
      <c r="B61" s="69"/>
      <c r="C61" s="59">
        <f>SUM(C52:C60)</f>
        <v>0</v>
      </c>
      <c r="D61" s="59">
        <f>SUM(D52:D60)</f>
        <v>0</v>
      </c>
    </row>
    <row r="63" spans="1:4" s="28" customFormat="1" x14ac:dyDescent="0.25">
      <c r="A63" s="110" t="s">
        <v>57</v>
      </c>
      <c r="B63" s="110" t="s">
        <v>2</v>
      </c>
      <c r="C63" s="112" t="s">
        <v>15</v>
      </c>
      <c r="D63" s="112"/>
    </row>
    <row r="64" spans="1:4" s="28" customFormat="1" x14ac:dyDescent="0.25">
      <c r="A64" s="111"/>
      <c r="B64" s="111"/>
      <c r="C64" s="34" t="s">
        <v>13</v>
      </c>
      <c r="D64" s="34" t="s">
        <v>14</v>
      </c>
    </row>
    <row r="65" spans="1:4" x14ac:dyDescent="0.25">
      <c r="A65" s="108" t="s">
        <v>42</v>
      </c>
      <c r="B65" s="46" t="s">
        <v>44</v>
      </c>
      <c r="C65" s="62"/>
      <c r="D65" s="55">
        <f>C65*12</f>
        <v>0</v>
      </c>
    </row>
    <row r="66" spans="1:4" x14ac:dyDescent="0.25">
      <c r="A66" s="109"/>
      <c r="B66" s="46" t="s">
        <v>43</v>
      </c>
      <c r="C66" s="62"/>
      <c r="D66" s="55">
        <f t="shared" ref="D66:D70" si="5">C66*12</f>
        <v>0</v>
      </c>
    </row>
    <row r="67" spans="1:4" x14ac:dyDescent="0.25">
      <c r="A67" s="109"/>
      <c r="B67" s="46"/>
      <c r="C67" s="62"/>
      <c r="D67" s="55">
        <f t="shared" si="5"/>
        <v>0</v>
      </c>
    </row>
    <row r="68" spans="1:4" x14ac:dyDescent="0.25">
      <c r="A68" s="109"/>
      <c r="B68" s="46"/>
      <c r="C68" s="62"/>
      <c r="D68" s="55">
        <f t="shared" si="5"/>
        <v>0</v>
      </c>
    </row>
    <row r="69" spans="1:4" x14ac:dyDescent="0.25">
      <c r="A69" s="109"/>
      <c r="B69" s="46"/>
      <c r="C69" s="62"/>
      <c r="D69" s="55">
        <f t="shared" si="5"/>
        <v>0</v>
      </c>
    </row>
    <row r="70" spans="1:4" ht="13.9" customHeight="1" x14ac:dyDescent="0.25">
      <c r="A70" s="113"/>
      <c r="B70" s="63"/>
      <c r="C70" s="64"/>
      <c r="D70" s="55">
        <f t="shared" si="5"/>
        <v>0</v>
      </c>
    </row>
    <row r="71" spans="1:4" s="65" customFormat="1" x14ac:dyDescent="0.25">
      <c r="A71" s="69" t="s">
        <v>0</v>
      </c>
      <c r="B71" s="69"/>
      <c r="C71" s="59">
        <f>SUM(C65:C70)</f>
        <v>0</v>
      </c>
      <c r="D71" s="56">
        <f>SUM(D65:D70)</f>
        <v>0</v>
      </c>
    </row>
    <row r="73" spans="1:4" s="28" customFormat="1" x14ac:dyDescent="0.25">
      <c r="A73" s="110" t="s">
        <v>57</v>
      </c>
      <c r="B73" s="110" t="s">
        <v>2</v>
      </c>
      <c r="C73" s="112" t="s">
        <v>15</v>
      </c>
      <c r="D73" s="112"/>
    </row>
    <row r="74" spans="1:4" s="28" customFormat="1" x14ac:dyDescent="0.25">
      <c r="A74" s="111"/>
      <c r="B74" s="111"/>
      <c r="C74" s="34" t="s">
        <v>13</v>
      </c>
      <c r="D74" s="34" t="s">
        <v>14</v>
      </c>
    </row>
    <row r="75" spans="1:4" ht="13.9" customHeight="1" x14ac:dyDescent="0.25">
      <c r="A75" s="108" t="s">
        <v>22</v>
      </c>
      <c r="B75" s="46" t="s">
        <v>102</v>
      </c>
      <c r="C75" s="62">
        <v>0</v>
      </c>
      <c r="D75" s="55">
        <f>C75*12</f>
        <v>0</v>
      </c>
    </row>
    <row r="76" spans="1:4" ht="13.9" customHeight="1" x14ac:dyDescent="0.25">
      <c r="A76" s="109"/>
      <c r="B76" s="46"/>
      <c r="C76" s="62"/>
      <c r="D76" s="55">
        <f t="shared" ref="D76:D81" si="6">C76*12</f>
        <v>0</v>
      </c>
    </row>
    <row r="77" spans="1:4" ht="13.9" customHeight="1" x14ac:dyDescent="0.25">
      <c r="A77" s="109"/>
      <c r="B77" s="46"/>
      <c r="C77" s="62"/>
      <c r="D77" s="55">
        <f t="shared" si="6"/>
        <v>0</v>
      </c>
    </row>
    <row r="78" spans="1:4" ht="13.9" customHeight="1" x14ac:dyDescent="0.25">
      <c r="A78" s="109"/>
      <c r="B78" s="46"/>
      <c r="C78" s="62"/>
      <c r="D78" s="55">
        <f t="shared" si="6"/>
        <v>0</v>
      </c>
    </row>
    <row r="79" spans="1:4" ht="13.9" customHeight="1" x14ac:dyDescent="0.25">
      <c r="A79" s="109"/>
      <c r="B79" s="46"/>
      <c r="C79" s="62"/>
      <c r="D79" s="55">
        <f t="shared" si="6"/>
        <v>0</v>
      </c>
    </row>
    <row r="80" spans="1:4" ht="13.9" customHeight="1" x14ac:dyDescent="0.25">
      <c r="A80" s="109"/>
      <c r="B80" s="46"/>
      <c r="C80" s="62"/>
      <c r="D80" s="55">
        <f t="shared" si="6"/>
        <v>0</v>
      </c>
    </row>
    <row r="81" spans="1:4" ht="13.9" customHeight="1" x14ac:dyDescent="0.25">
      <c r="A81" s="109"/>
      <c r="B81" s="46"/>
      <c r="C81" s="62"/>
      <c r="D81" s="55">
        <f t="shared" si="6"/>
        <v>0</v>
      </c>
    </row>
    <row r="82" spans="1:4" x14ac:dyDescent="0.25">
      <c r="A82" s="113"/>
      <c r="B82" s="46"/>
      <c r="C82" s="62"/>
      <c r="D82" s="55">
        <f t="shared" ref="D82" si="7">C82*12</f>
        <v>0</v>
      </c>
    </row>
    <row r="83" spans="1:4" s="65" customFormat="1" x14ac:dyDescent="0.25">
      <c r="A83" s="69" t="s">
        <v>0</v>
      </c>
      <c r="B83" s="69"/>
      <c r="C83" s="59">
        <f>SUM(C75:C82)</f>
        <v>0</v>
      </c>
      <c r="D83" s="56">
        <f>SUM(D75:D82)</f>
        <v>0</v>
      </c>
    </row>
    <row r="86" spans="1:4" x14ac:dyDescent="0.25">
      <c r="A86" s="106" t="s">
        <v>45</v>
      </c>
      <c r="B86" s="106"/>
      <c r="C86" s="106"/>
      <c r="D86" s="106"/>
    </row>
    <row r="87" spans="1:4" s="33" customFormat="1" ht="33" customHeight="1" x14ac:dyDescent="0.25">
      <c r="A87" s="107" t="s">
        <v>58</v>
      </c>
      <c r="B87" s="107"/>
      <c r="C87" s="107"/>
      <c r="D87" s="107"/>
    </row>
    <row r="88" spans="1:4" s="33" customFormat="1" ht="33" customHeight="1" x14ac:dyDescent="0.25">
      <c r="A88" s="107" t="s">
        <v>59</v>
      </c>
      <c r="B88" s="107"/>
      <c r="C88" s="107"/>
      <c r="D88" s="107"/>
    </row>
    <row r="89" spans="1:4" s="33" customFormat="1" ht="33" customHeight="1" x14ac:dyDescent="0.25">
      <c r="A89" s="107" t="s">
        <v>60</v>
      </c>
      <c r="B89" s="107"/>
      <c r="C89" s="107"/>
      <c r="D89" s="107"/>
    </row>
    <row r="90" spans="1:4" x14ac:dyDescent="0.25">
      <c r="A90" s="45"/>
    </row>
  </sheetData>
  <mergeCells count="41">
    <mergeCell ref="A65:A70"/>
    <mergeCell ref="A71:B71"/>
    <mergeCell ref="A75:A82"/>
    <mergeCell ref="A25:B25"/>
    <mergeCell ref="B50:B51"/>
    <mergeCell ref="A39:A40"/>
    <mergeCell ref="A50:A51"/>
    <mergeCell ref="A63:A64"/>
    <mergeCell ref="A73:A74"/>
    <mergeCell ref="C50:D50"/>
    <mergeCell ref="B27:B28"/>
    <mergeCell ref="C27:D27"/>
    <mergeCell ref="A37:B37"/>
    <mergeCell ref="A1:D1"/>
    <mergeCell ref="A3:D3"/>
    <mergeCell ref="B14:B15"/>
    <mergeCell ref="C14:D14"/>
    <mergeCell ref="A16:A24"/>
    <mergeCell ref="B5:B6"/>
    <mergeCell ref="C5:D5"/>
    <mergeCell ref="A7:A11"/>
    <mergeCell ref="A12:B12"/>
    <mergeCell ref="A5:A6"/>
    <mergeCell ref="A14:A15"/>
    <mergeCell ref="A27:A28"/>
    <mergeCell ref="A86:D86"/>
    <mergeCell ref="A87:D87"/>
    <mergeCell ref="A88:D88"/>
    <mergeCell ref="A89:D89"/>
    <mergeCell ref="A29:A36"/>
    <mergeCell ref="B39:B40"/>
    <mergeCell ref="C39:D39"/>
    <mergeCell ref="A41:A47"/>
    <mergeCell ref="A48:B48"/>
    <mergeCell ref="B73:B74"/>
    <mergeCell ref="C73:D73"/>
    <mergeCell ref="A83:B83"/>
    <mergeCell ref="A52:A60"/>
    <mergeCell ref="A61:B61"/>
    <mergeCell ref="B63:B64"/>
    <mergeCell ref="C63:D63"/>
  </mergeCells>
  <printOptions horizontalCentered="1"/>
  <pageMargins left="0.39370078740157483" right="0.39370078740157483" top="1.9685039370078741" bottom="0.78740157480314965" header="0.31496062992125984" footer="0.31496062992125984"/>
  <pageSetup paperSize="9" scale="92" fitToHeight="0" orientation="portrait" r:id="rId1"/>
  <headerFooter>
    <oddFooter>&amp;R&amp;8&amp;P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  <pageSetUpPr fitToPage="1"/>
  </sheetPr>
  <dimension ref="A1:D28"/>
  <sheetViews>
    <sheetView tabSelected="1" view="pageBreakPreview" zoomScale="60" zoomScaleNormal="100" workbookViewId="0">
      <selection activeCell="A5" sqref="A5:A6"/>
    </sheetView>
  </sheetViews>
  <sheetFormatPr defaultColWidth="8.85546875" defaultRowHeight="12.75" x14ac:dyDescent="0.25"/>
  <cols>
    <col min="1" max="1" width="41.85546875" style="31" customWidth="1"/>
    <col min="2" max="2" width="7" style="31" customWidth="1"/>
    <col min="3" max="4" width="22.7109375" style="31" customWidth="1"/>
    <col min="5" max="16384" width="8.85546875" style="31"/>
  </cols>
  <sheetData>
    <row r="1" spans="1:4" ht="49.5" customHeight="1" x14ac:dyDescent="0.25">
      <c r="A1" s="74"/>
      <c r="B1" s="74"/>
      <c r="C1" s="74"/>
      <c r="D1" s="74"/>
    </row>
    <row r="3" spans="1:4" ht="23.25" customHeight="1" x14ac:dyDescent="0.25">
      <c r="A3" s="75" t="s">
        <v>67</v>
      </c>
      <c r="B3" s="75"/>
      <c r="C3" s="75"/>
      <c r="D3" s="75"/>
    </row>
    <row r="4" spans="1:4" ht="20.25" customHeight="1" x14ac:dyDescent="0.25">
      <c r="A4" s="51" t="s">
        <v>62</v>
      </c>
      <c r="B4" s="81" t="s">
        <v>68</v>
      </c>
      <c r="C4" s="81"/>
      <c r="D4" s="51" t="s">
        <v>77</v>
      </c>
    </row>
    <row r="5" spans="1:4" ht="51" customHeight="1" x14ac:dyDescent="0.25">
      <c r="A5" s="69" t="s">
        <v>63</v>
      </c>
      <c r="B5" s="54" t="s">
        <v>69</v>
      </c>
      <c r="C5" s="53">
        <f>RH!O19</f>
        <v>1069125.70725</v>
      </c>
      <c r="D5" s="77">
        <f>RH!N52</f>
        <v>2193525.9572999999</v>
      </c>
    </row>
    <row r="6" spans="1:4" ht="54" customHeight="1" x14ac:dyDescent="0.25">
      <c r="A6" s="69"/>
      <c r="B6" s="54" t="s">
        <v>70</v>
      </c>
      <c r="C6" s="53">
        <f>RH!O35</f>
        <v>1124400.2500499999</v>
      </c>
      <c r="D6" s="77"/>
    </row>
    <row r="7" spans="1:4" ht="13.5" customHeight="1" x14ac:dyDescent="0.25">
      <c r="A7" s="80" t="s">
        <v>64</v>
      </c>
      <c r="B7" s="80"/>
      <c r="C7" s="80"/>
      <c r="D7" s="80"/>
    </row>
    <row r="8" spans="1:4" ht="19.5" customHeight="1" x14ac:dyDescent="0.25">
      <c r="A8" s="48" t="s">
        <v>16</v>
      </c>
      <c r="B8" s="72">
        <f>'OUTRAS CATEGORIAS'!C12</f>
        <v>0</v>
      </c>
      <c r="C8" s="72"/>
      <c r="D8" s="50">
        <f>'OUTRAS CATEGORIAS'!D12</f>
        <v>0</v>
      </c>
    </row>
    <row r="9" spans="1:4" ht="15.75" customHeight="1" x14ac:dyDescent="0.25">
      <c r="A9" s="47" t="s">
        <v>17</v>
      </c>
      <c r="B9" s="76">
        <f>'OUTRAS CATEGORIAS'!C25</f>
        <v>0</v>
      </c>
      <c r="C9" s="76"/>
      <c r="D9" s="50">
        <f>'OUTRAS CATEGORIAS'!D25</f>
        <v>0</v>
      </c>
    </row>
    <row r="10" spans="1:4" ht="16.5" customHeight="1" x14ac:dyDescent="0.25">
      <c r="A10" s="47" t="s">
        <v>23</v>
      </c>
      <c r="B10" s="76">
        <f>'OUTRAS CATEGORIAS'!C37</f>
        <v>0</v>
      </c>
      <c r="C10" s="76"/>
      <c r="D10" s="50">
        <f>'OUTRAS CATEGORIAS'!D37</f>
        <v>0</v>
      </c>
    </row>
    <row r="11" spans="1:4" ht="17.25" customHeight="1" x14ac:dyDescent="0.25">
      <c r="A11" s="47" t="s">
        <v>38</v>
      </c>
      <c r="B11" s="76">
        <f>'OUTRAS CATEGORIAS'!C48</f>
        <v>0</v>
      </c>
      <c r="C11" s="76"/>
      <c r="D11" s="50">
        <f>'OUTRAS CATEGORIAS'!D48</f>
        <v>0</v>
      </c>
    </row>
    <row r="12" spans="1:4" ht="16.5" customHeight="1" x14ac:dyDescent="0.25">
      <c r="A12" s="47" t="s">
        <v>18</v>
      </c>
      <c r="B12" s="76">
        <f>'OUTRAS CATEGORIAS'!C61</f>
        <v>0</v>
      </c>
      <c r="C12" s="76"/>
      <c r="D12" s="50">
        <f>'OUTRAS CATEGORIAS'!D61</f>
        <v>0</v>
      </c>
    </row>
    <row r="13" spans="1:4" ht="15" customHeight="1" x14ac:dyDescent="0.25">
      <c r="A13" s="47" t="s">
        <v>42</v>
      </c>
      <c r="B13" s="76">
        <f>'OUTRAS CATEGORIAS'!C71</f>
        <v>0</v>
      </c>
      <c r="C13" s="76"/>
      <c r="D13" s="50">
        <f>'OUTRAS CATEGORIAS'!D71</f>
        <v>0</v>
      </c>
    </row>
    <row r="14" spans="1:4" ht="15.75" customHeight="1" x14ac:dyDescent="0.25">
      <c r="A14" s="47" t="s">
        <v>22</v>
      </c>
      <c r="B14" s="76">
        <f>'OUTRAS CATEGORIAS'!C83</f>
        <v>0</v>
      </c>
      <c r="C14" s="76"/>
      <c r="D14" s="50">
        <f>'OUTRAS CATEGORIAS'!D83</f>
        <v>0</v>
      </c>
    </row>
    <row r="15" spans="1:4" ht="17.25" customHeight="1" x14ac:dyDescent="0.25">
      <c r="A15" s="52" t="s">
        <v>65</v>
      </c>
      <c r="B15" s="77">
        <f>SUM(B8:B14)</f>
        <v>0</v>
      </c>
      <c r="C15" s="77"/>
      <c r="D15" s="53">
        <f>SUM(D8:D14)</f>
        <v>0</v>
      </c>
    </row>
    <row r="16" spans="1:4" ht="51" customHeight="1" x14ac:dyDescent="0.25">
      <c r="A16" s="78" t="s">
        <v>66</v>
      </c>
      <c r="B16" s="54" t="s">
        <v>69</v>
      </c>
      <c r="C16" s="49">
        <f>C5+B15</f>
        <v>1069125.70725</v>
      </c>
      <c r="D16" s="79">
        <f>D5+D15</f>
        <v>2193525.9572999999</v>
      </c>
    </row>
    <row r="17" spans="1:4" ht="48" customHeight="1" x14ac:dyDescent="0.25">
      <c r="A17" s="78"/>
      <c r="B17" s="54" t="s">
        <v>70</v>
      </c>
      <c r="C17" s="49">
        <f>C6+B15</f>
        <v>1124400.2500499999</v>
      </c>
      <c r="D17" s="79"/>
    </row>
    <row r="18" spans="1:4" ht="6.75" customHeight="1" x14ac:dyDescent="0.25"/>
    <row r="19" spans="1:4" ht="22.5" customHeight="1" x14ac:dyDescent="0.25">
      <c r="A19" s="73" t="s">
        <v>73</v>
      </c>
      <c r="B19" s="73"/>
      <c r="C19" s="73"/>
      <c r="D19" s="73"/>
    </row>
    <row r="20" spans="1:4" ht="18" customHeight="1" x14ac:dyDescent="0.25">
      <c r="A20" s="69" t="s">
        <v>74</v>
      </c>
      <c r="B20" s="69"/>
      <c r="C20" s="69"/>
      <c r="D20" s="69"/>
    </row>
    <row r="21" spans="1:4" x14ac:dyDescent="0.25">
      <c r="A21" s="70" t="s">
        <v>55</v>
      </c>
      <c r="B21" s="70"/>
      <c r="C21" s="70" t="s">
        <v>56</v>
      </c>
      <c r="D21" s="70"/>
    </row>
    <row r="22" spans="1:4" ht="28.5" customHeight="1" x14ac:dyDescent="0.25">
      <c r="A22" s="71"/>
      <c r="B22" s="71"/>
      <c r="C22" s="71"/>
      <c r="D22" s="71"/>
    </row>
    <row r="23" spans="1:4" ht="16.5" customHeight="1" x14ac:dyDescent="0.25">
      <c r="A23" s="69" t="s">
        <v>71</v>
      </c>
      <c r="B23" s="69"/>
      <c r="C23" s="69"/>
      <c r="D23" s="69"/>
    </row>
    <row r="24" spans="1:4" x14ac:dyDescent="0.25">
      <c r="A24" s="70" t="s">
        <v>55</v>
      </c>
      <c r="B24" s="70"/>
      <c r="C24" s="70" t="s">
        <v>56</v>
      </c>
      <c r="D24" s="70"/>
    </row>
    <row r="25" spans="1:4" ht="24.75" customHeight="1" x14ac:dyDescent="0.25">
      <c r="A25" s="71"/>
      <c r="B25" s="71"/>
      <c r="C25" s="71"/>
      <c r="D25" s="71"/>
    </row>
    <row r="26" spans="1:4" ht="17.25" customHeight="1" x14ac:dyDescent="0.25">
      <c r="A26" s="69" t="s">
        <v>72</v>
      </c>
      <c r="B26" s="69"/>
      <c r="C26" s="69"/>
      <c r="D26" s="69"/>
    </row>
    <row r="27" spans="1:4" x14ac:dyDescent="0.25">
      <c r="A27" s="70" t="s">
        <v>55</v>
      </c>
      <c r="B27" s="70"/>
      <c r="C27" s="70" t="s">
        <v>56</v>
      </c>
      <c r="D27" s="70"/>
    </row>
    <row r="28" spans="1:4" ht="27.75" customHeight="1" x14ac:dyDescent="0.25">
      <c r="A28" s="71"/>
      <c r="B28" s="71"/>
      <c r="C28" s="71"/>
      <c r="D28" s="71"/>
    </row>
  </sheetData>
  <mergeCells count="32">
    <mergeCell ref="A1:D1"/>
    <mergeCell ref="A3:D3"/>
    <mergeCell ref="B14:C14"/>
    <mergeCell ref="A21:B21"/>
    <mergeCell ref="B15:C15"/>
    <mergeCell ref="A16:A17"/>
    <mergeCell ref="D16:D17"/>
    <mergeCell ref="B9:C9"/>
    <mergeCell ref="B10:C10"/>
    <mergeCell ref="B11:C11"/>
    <mergeCell ref="B12:C12"/>
    <mergeCell ref="B13:C13"/>
    <mergeCell ref="A7:D7"/>
    <mergeCell ref="B4:C4"/>
    <mergeCell ref="A5:A6"/>
    <mergeCell ref="D5:D6"/>
    <mergeCell ref="B8:C8"/>
    <mergeCell ref="A23:D23"/>
    <mergeCell ref="A24:B24"/>
    <mergeCell ref="C24:D24"/>
    <mergeCell ref="A25:B25"/>
    <mergeCell ref="C25:D25"/>
    <mergeCell ref="A19:D19"/>
    <mergeCell ref="A20:D20"/>
    <mergeCell ref="C21:D21"/>
    <mergeCell ref="A22:B22"/>
    <mergeCell ref="C22:D22"/>
    <mergeCell ref="A26:D26"/>
    <mergeCell ref="A27:B27"/>
    <mergeCell ref="C27:D27"/>
    <mergeCell ref="A28:B28"/>
    <mergeCell ref="C28:D28"/>
  </mergeCells>
  <printOptions horizontalCentered="1" verticalCentered="1"/>
  <pageMargins left="0.39370078740157483" right="0.39370078740157483" top="1.9685039370078741" bottom="0.78740157480314965" header="0.31496062992125984" footer="0.31496062992125984"/>
  <pageSetup paperSize="9" fitToHeight="0" orientation="portrait" r:id="rId1"/>
  <headerFooter>
    <oddFooter>&amp;R&amp;8&amp;P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RH</vt:lpstr>
      <vt:lpstr>OUTRAS CATEGORIAS</vt:lpstr>
      <vt:lpstr>TOTAL</vt:lpstr>
      <vt:lpstr>'OUTRAS CATEGORIAS'!Area_de_impressao</vt:lpstr>
      <vt:lpstr>RH!Area_de_impressao</vt:lpstr>
      <vt:lpstr>TOTAL!Area_de_impressao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natalia.silva</dc:creator>
  <cp:lastModifiedBy>Fernanda Vieira</cp:lastModifiedBy>
  <cp:lastPrinted>2026-04-09T17:13:52Z</cp:lastPrinted>
  <dcterms:created xsi:type="dcterms:W3CDTF">2015-03-09T18:11:09Z</dcterms:created>
  <dcterms:modified xsi:type="dcterms:W3CDTF">2026-04-09T17:18:01Z</dcterms:modified>
</cp:coreProperties>
</file>